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codeName="ThisWorkbook" defaultThemeVersion="124226"/>
  <mc:AlternateContent xmlns:mc="http://schemas.openxmlformats.org/markup-compatibility/2006">
    <mc:Choice Requires="x15">
      <x15ac:absPath xmlns:x15ac="http://schemas.microsoft.com/office/spreadsheetml/2010/11/ac" url="R:\CLIENTS\Alliance for Economic Development of Oklahoma City\OCURA Forms\"/>
    </mc:Choice>
  </mc:AlternateContent>
  <bookViews>
    <workbookView xWindow="0" yWindow="0" windowWidth="28800" windowHeight="12210" tabRatio="909"/>
  </bookViews>
  <sheets>
    <sheet name="Instructions" sheetId="6" r:id="rId1"/>
    <sheet name="Sources &amp; Uses" sheetId="2" r:id="rId2"/>
    <sheet name="Space Categories &amp; Terms" sheetId="3" r:id="rId3"/>
    <sheet name="Absorption &amp; Growth" sheetId="13" r:id="rId4"/>
    <sheet name="%age Rents" sheetId="12" r:id="rId5"/>
    <sheet name="TI Allowances" sheetId="11" r:id="rId6"/>
    <sheet name=" Payroll" sheetId="10" r:id="rId7"/>
    <sheet name="Expenses" sheetId="9" r:id="rId8"/>
    <sheet name="Recoveries" sheetId="14" r:id="rId9"/>
    <sheet name="Pro Forma" sheetId="8" r:id="rId10"/>
    <sheet name="OCURA USE" sheetId="7" r:id="rId11"/>
  </sheets>
  <definedNames>
    <definedName name="_xlnm.Print_Area" localSheetId="7">Expenses!$A$1:$L$58</definedName>
    <definedName name="_xlnm.Print_Area" localSheetId="0">Instructions!$A$1:$R$64</definedName>
    <definedName name="_xlnm.Print_Area" localSheetId="10">'OCURA USE'!$A$1:$K$33</definedName>
    <definedName name="_xlnm.Print_Area" localSheetId="8">Recoveries!$A$1:$J$24</definedName>
    <definedName name="_xlnm.Print_Area" localSheetId="1">'Sources &amp; Uses'!$A$1:$H$36</definedName>
    <definedName name="_xlnm.Print_Area" localSheetId="2">'Space Categories &amp; Terms'!$A$1:$H$24</definedName>
    <definedName name="_xlnm.Print_Titles" localSheetId="4">'%age Rents'!$1:$3</definedName>
  </definedNames>
  <calcPr calcId="171027"/>
</workbook>
</file>

<file path=xl/calcChain.xml><?xml version="1.0" encoding="utf-8"?>
<calcChain xmlns="http://schemas.openxmlformats.org/spreadsheetml/2006/main">
  <c r="C27" i="2" l="1"/>
  <c r="B1" i="3" l="1"/>
  <c r="B1" i="7" l="1"/>
  <c r="A1" i="7"/>
  <c r="C3" i="8"/>
  <c r="B1" i="14"/>
  <c r="A1" i="14"/>
  <c r="C1" i="9"/>
  <c r="B1" i="9"/>
  <c r="C1" i="10"/>
  <c r="B1" i="10"/>
  <c r="B1" i="11"/>
  <c r="A1" i="11"/>
  <c r="B1" i="12"/>
  <c r="A1" i="12"/>
  <c r="B1" i="13"/>
  <c r="A1" i="13"/>
  <c r="C11" i="7"/>
  <c r="B15" i="7"/>
  <c r="B13" i="12"/>
  <c r="C26" i="2"/>
  <c r="K31" i="8"/>
  <c r="J31" i="8"/>
  <c r="I31" i="8"/>
  <c r="H31" i="8"/>
  <c r="G31" i="8"/>
  <c r="F31" i="8"/>
  <c r="E31" i="8"/>
  <c r="D31" i="8"/>
  <c r="K30" i="8"/>
  <c r="J30" i="8"/>
  <c r="I30" i="8"/>
  <c r="H30" i="8"/>
  <c r="G30" i="8"/>
  <c r="F30" i="8"/>
  <c r="E30" i="8"/>
  <c r="D30" i="8"/>
  <c r="A20" i="11"/>
  <c r="A19" i="11"/>
  <c r="A18" i="11"/>
  <c r="A17" i="11"/>
  <c r="A16" i="11"/>
  <c r="A15" i="11"/>
  <c r="A14" i="11"/>
  <c r="A13" i="11"/>
  <c r="A12" i="11"/>
  <c r="A11" i="11"/>
  <c r="A10" i="11"/>
  <c r="A9" i="11"/>
  <c r="A8" i="11"/>
  <c r="A7" i="11"/>
  <c r="A6" i="11"/>
  <c r="A5" i="11"/>
  <c r="A4" i="11"/>
  <c r="A32" i="13"/>
  <c r="A51" i="13" s="1"/>
  <c r="A70" i="13" s="1"/>
  <c r="A31" i="13"/>
  <c r="A50" i="13" s="1"/>
  <c r="A69" i="13" s="1"/>
  <c r="A30" i="13"/>
  <c r="A49" i="13" s="1"/>
  <c r="A68" i="13" s="1"/>
  <c r="A29" i="13"/>
  <c r="A48" i="13" s="1"/>
  <c r="A67" i="13" s="1"/>
  <c r="A28" i="13"/>
  <c r="A47" i="13" s="1"/>
  <c r="A66" i="13" s="1"/>
  <c r="A27" i="13"/>
  <c r="A46" i="13" s="1"/>
  <c r="A65" i="13" s="1"/>
  <c r="A26" i="13"/>
  <c r="A45" i="13" s="1"/>
  <c r="A64" i="13" s="1"/>
  <c r="A25" i="13"/>
  <c r="A44" i="13" s="1"/>
  <c r="A63" i="13" s="1"/>
  <c r="A24" i="13"/>
  <c r="A43" i="13" s="1"/>
  <c r="A62" i="13" s="1"/>
  <c r="A23" i="13"/>
  <c r="A42" i="13" s="1"/>
  <c r="A61" i="13" s="1"/>
  <c r="A13" i="14"/>
  <c r="A12" i="14"/>
  <c r="A11" i="14"/>
  <c r="A10" i="14"/>
  <c r="A9" i="14"/>
  <c r="A8" i="14"/>
  <c r="A7" i="14"/>
  <c r="A6" i="14"/>
  <c r="A5" i="14"/>
  <c r="A4" i="14"/>
  <c r="A20" i="14"/>
  <c r="A19" i="14"/>
  <c r="A18" i="14"/>
  <c r="A17" i="14"/>
  <c r="A16" i="14"/>
  <c r="A15" i="14"/>
  <c r="A14" i="14"/>
  <c r="B133" i="12"/>
  <c r="B125" i="12"/>
  <c r="B117" i="12"/>
  <c r="B109" i="12"/>
  <c r="B77" i="12"/>
  <c r="B69" i="12"/>
  <c r="B61" i="12"/>
  <c r="B53" i="12"/>
  <c r="B45" i="12"/>
  <c r="B37" i="12"/>
  <c r="B29" i="12"/>
  <c r="B21" i="12"/>
  <c r="F18" i="10"/>
  <c r="F17" i="10"/>
  <c r="F16" i="10"/>
  <c r="F15" i="10"/>
  <c r="F14" i="10"/>
  <c r="F26" i="10"/>
  <c r="F25" i="10"/>
  <c r="F21" i="10"/>
  <c r="F13" i="10"/>
  <c r="E35" i="9"/>
  <c r="G13" i="10"/>
  <c r="E19" i="9"/>
  <c r="J20" i="13"/>
  <c r="B39" i="13" s="1"/>
  <c r="C39" i="13" s="1"/>
  <c r="A20" i="13"/>
  <c r="A39" i="13" s="1"/>
  <c r="A58" i="13" s="1"/>
  <c r="A77" i="13" s="1"/>
  <c r="J19" i="13"/>
  <c r="B38" i="13" s="1"/>
  <c r="A19" i="13"/>
  <c r="A38" i="13" s="1"/>
  <c r="A57" i="13" s="1"/>
  <c r="A76" i="13" s="1"/>
  <c r="J18" i="13"/>
  <c r="B37" i="13" s="1"/>
  <c r="C37" i="13" s="1"/>
  <c r="C56" i="13" s="1"/>
  <c r="A18" i="13"/>
  <c r="A37" i="13" s="1"/>
  <c r="A56" i="13" s="1"/>
  <c r="A75" i="13" s="1"/>
  <c r="J17" i="13"/>
  <c r="B36" i="13" s="1"/>
  <c r="A17" i="13"/>
  <c r="A36" i="13" s="1"/>
  <c r="A55" i="13" s="1"/>
  <c r="A74" i="13" s="1"/>
  <c r="A16" i="13"/>
  <c r="A35" i="13" s="1"/>
  <c r="A54" i="13" s="1"/>
  <c r="A73" i="13" s="1"/>
  <c r="A15" i="13"/>
  <c r="A34" i="13" s="1"/>
  <c r="A53" i="13" s="1"/>
  <c r="A72" i="13" s="1"/>
  <c r="A14" i="13"/>
  <c r="A33" i="13" s="1"/>
  <c r="A52" i="13" s="1"/>
  <c r="A71" i="13" s="1"/>
  <c r="J13" i="13"/>
  <c r="B32" i="13" s="1"/>
  <c r="C32" i="13" s="1"/>
  <c r="J12" i="13"/>
  <c r="B31" i="13" s="1"/>
  <c r="C31" i="13" s="1"/>
  <c r="J11" i="13"/>
  <c r="B30" i="13" s="1"/>
  <c r="J10" i="13"/>
  <c r="B29" i="13" s="1"/>
  <c r="C29" i="13" s="1"/>
  <c r="J9" i="13"/>
  <c r="B28" i="13" s="1"/>
  <c r="J8" i="13"/>
  <c r="B27" i="13" s="1"/>
  <c r="C27" i="13" s="1"/>
  <c r="J6" i="13"/>
  <c r="B25" i="13" s="1"/>
  <c r="C25" i="13" s="1"/>
  <c r="J5" i="13"/>
  <c r="B24" i="13" s="1"/>
  <c r="K20" i="11"/>
  <c r="K19" i="11"/>
  <c r="K18" i="11"/>
  <c r="K17" i="11"/>
  <c r="K16" i="11"/>
  <c r="K15" i="11"/>
  <c r="K14" i="11"/>
  <c r="K13" i="11"/>
  <c r="K12" i="11"/>
  <c r="K11" i="11"/>
  <c r="K10" i="11"/>
  <c r="K9" i="11"/>
  <c r="K8" i="11"/>
  <c r="K7" i="11"/>
  <c r="K6" i="11"/>
  <c r="K5" i="11"/>
  <c r="K4" i="11"/>
  <c r="K3" i="11"/>
  <c r="I20" i="11"/>
  <c r="H20" i="11"/>
  <c r="G20" i="11"/>
  <c r="F20" i="11"/>
  <c r="E20" i="11"/>
  <c r="D20" i="11"/>
  <c r="C20" i="11"/>
  <c r="B20" i="11"/>
  <c r="I19" i="11"/>
  <c r="H19" i="11"/>
  <c r="G19" i="11"/>
  <c r="F19" i="11"/>
  <c r="E19" i="11"/>
  <c r="D19" i="11"/>
  <c r="C19" i="11"/>
  <c r="B19" i="11"/>
  <c r="I18" i="11"/>
  <c r="H18" i="11"/>
  <c r="G18" i="11"/>
  <c r="F18" i="11"/>
  <c r="E18" i="11"/>
  <c r="D18" i="11"/>
  <c r="C18" i="11"/>
  <c r="B18" i="11"/>
  <c r="I17" i="11"/>
  <c r="H17" i="11"/>
  <c r="G17" i="11"/>
  <c r="F17" i="11"/>
  <c r="E17" i="11"/>
  <c r="D17" i="11"/>
  <c r="C17" i="11"/>
  <c r="B17" i="11"/>
  <c r="I16" i="11"/>
  <c r="H16" i="11"/>
  <c r="G16" i="11"/>
  <c r="F16" i="11"/>
  <c r="E16" i="11"/>
  <c r="D16" i="11"/>
  <c r="C16" i="11"/>
  <c r="B16" i="11"/>
  <c r="I15" i="11"/>
  <c r="H15" i="11"/>
  <c r="G15" i="11"/>
  <c r="F15" i="11"/>
  <c r="E15" i="11"/>
  <c r="D15" i="11"/>
  <c r="C15" i="11"/>
  <c r="B15" i="11"/>
  <c r="I14" i="11"/>
  <c r="H14" i="11"/>
  <c r="G14" i="11"/>
  <c r="F14" i="11"/>
  <c r="E14" i="11"/>
  <c r="D14" i="11"/>
  <c r="C14" i="11"/>
  <c r="B14" i="11"/>
  <c r="I13" i="11"/>
  <c r="H13" i="11"/>
  <c r="G13" i="11"/>
  <c r="F13" i="11"/>
  <c r="E13" i="11"/>
  <c r="D13" i="11"/>
  <c r="C13" i="11"/>
  <c r="B13" i="11"/>
  <c r="I12" i="11"/>
  <c r="H12" i="11"/>
  <c r="G12" i="11"/>
  <c r="F12" i="11"/>
  <c r="E12" i="11"/>
  <c r="D12" i="11"/>
  <c r="C12" i="11"/>
  <c r="B12" i="11"/>
  <c r="B11" i="11"/>
  <c r="C11" i="11" s="1"/>
  <c r="D11" i="11" s="1"/>
  <c r="E11" i="11" s="1"/>
  <c r="F11" i="11" s="1"/>
  <c r="G11" i="11" s="1"/>
  <c r="H11" i="11" s="1"/>
  <c r="I11" i="11" s="1"/>
  <c r="I10" i="11"/>
  <c r="H10" i="11"/>
  <c r="G10" i="11"/>
  <c r="F10" i="11"/>
  <c r="E10" i="11"/>
  <c r="D10" i="11"/>
  <c r="C10" i="11"/>
  <c r="B10" i="11"/>
  <c r="B9" i="11"/>
  <c r="C9" i="11" s="1"/>
  <c r="D9" i="11" s="1"/>
  <c r="E9" i="11" s="1"/>
  <c r="F9" i="11" s="1"/>
  <c r="G9" i="11" s="1"/>
  <c r="H9" i="11" s="1"/>
  <c r="I9" i="11" s="1"/>
  <c r="I8" i="11"/>
  <c r="H8" i="11"/>
  <c r="G8" i="11"/>
  <c r="F8" i="11"/>
  <c r="E8" i="11"/>
  <c r="D8" i="11"/>
  <c r="C8" i="11"/>
  <c r="B8" i="11"/>
  <c r="I6" i="11"/>
  <c r="H6" i="11"/>
  <c r="G6" i="11"/>
  <c r="F6" i="11"/>
  <c r="E6" i="11"/>
  <c r="D6" i="11"/>
  <c r="C6" i="11"/>
  <c r="B6" i="11"/>
  <c r="I5" i="11"/>
  <c r="H5" i="11"/>
  <c r="G5" i="11"/>
  <c r="F5" i="11"/>
  <c r="E5" i="11"/>
  <c r="D5" i="11"/>
  <c r="C5" i="11"/>
  <c r="B5" i="11"/>
  <c r="B137" i="12"/>
  <c r="B139" i="12" s="1"/>
  <c r="C136" i="12"/>
  <c r="C137" i="12" s="1"/>
  <c r="C139" i="12" s="1"/>
  <c r="B129" i="12"/>
  <c r="B131" i="12" s="1"/>
  <c r="C128" i="12"/>
  <c r="B121" i="12"/>
  <c r="B123" i="12" s="1"/>
  <c r="C120" i="12"/>
  <c r="C121" i="12" s="1"/>
  <c r="C123" i="12" s="1"/>
  <c r="B113" i="12"/>
  <c r="B115" i="12" s="1"/>
  <c r="C112" i="12"/>
  <c r="B105" i="12"/>
  <c r="B107" i="12" s="1"/>
  <c r="C104" i="12"/>
  <c r="B97" i="12"/>
  <c r="B99" i="12" s="1"/>
  <c r="C96" i="12"/>
  <c r="C97" i="12" s="1"/>
  <c r="C99" i="12" s="1"/>
  <c r="D89" i="12"/>
  <c r="D91" i="12" s="1"/>
  <c r="C89" i="12"/>
  <c r="C91" i="12" s="1"/>
  <c r="B89" i="12"/>
  <c r="B91" i="12" s="1"/>
  <c r="E88" i="12"/>
  <c r="E89" i="12" s="1"/>
  <c r="E91" i="12" s="1"/>
  <c r="B81" i="12"/>
  <c r="B83" i="12" s="1"/>
  <c r="C80" i="12"/>
  <c r="C81" i="12" s="1"/>
  <c r="C83" i="12" s="1"/>
  <c r="B73" i="12"/>
  <c r="B75" i="12" s="1"/>
  <c r="C72" i="12"/>
  <c r="C73" i="12" s="1"/>
  <c r="C75" i="12" s="1"/>
  <c r="B65" i="12"/>
  <c r="B67" i="12" s="1"/>
  <c r="C64" i="12"/>
  <c r="C65" i="12" s="1"/>
  <c r="C67" i="12" s="1"/>
  <c r="B57" i="12"/>
  <c r="B59" i="12" s="1"/>
  <c r="C56" i="12"/>
  <c r="D56" i="12" s="1"/>
  <c r="B49" i="12"/>
  <c r="B51" i="12" s="1"/>
  <c r="C48" i="12"/>
  <c r="C49" i="12" s="1"/>
  <c r="C51" i="12" s="1"/>
  <c r="B41" i="12"/>
  <c r="B43" i="12" s="1"/>
  <c r="C40" i="12"/>
  <c r="D40" i="12" s="1"/>
  <c r="D41" i="12" s="1"/>
  <c r="D43" i="12" s="1"/>
  <c r="B33" i="12"/>
  <c r="B35" i="12" s="1"/>
  <c r="C32" i="12"/>
  <c r="B25" i="12"/>
  <c r="B27" i="12" s="1"/>
  <c r="C24" i="12"/>
  <c r="C25" i="12" s="1"/>
  <c r="C27" i="12" s="1"/>
  <c r="B17" i="12"/>
  <c r="B19" i="12" s="1"/>
  <c r="C16" i="12"/>
  <c r="C17" i="12" s="1"/>
  <c r="C19" i="12" s="1"/>
  <c r="B9" i="12"/>
  <c r="C8" i="12"/>
  <c r="D8" i="12" s="1"/>
  <c r="C7" i="12"/>
  <c r="D7" i="12" s="1"/>
  <c r="E7" i="12" s="1"/>
  <c r="F7" i="12" s="1"/>
  <c r="B11" i="12" l="1"/>
  <c r="B141" i="12" s="1"/>
  <c r="D80" i="12"/>
  <c r="D81" i="12" s="1"/>
  <c r="D83" i="12" s="1"/>
  <c r="F88" i="12"/>
  <c r="E80" i="12"/>
  <c r="D72" i="12"/>
  <c r="D73" i="12" s="1"/>
  <c r="D75" i="12" s="1"/>
  <c r="D64" i="12"/>
  <c r="E64" i="12" s="1"/>
  <c r="C57" i="12"/>
  <c r="C59" i="12" s="1"/>
  <c r="D48" i="12"/>
  <c r="E40" i="12"/>
  <c r="E41" i="12" s="1"/>
  <c r="E43" i="12" s="1"/>
  <c r="C41" i="12"/>
  <c r="C43" i="12" s="1"/>
  <c r="D16" i="12"/>
  <c r="D17" i="12" s="1"/>
  <c r="D19" i="12" s="1"/>
  <c r="D31" i="13"/>
  <c r="C50" i="13"/>
  <c r="C69" i="13" s="1"/>
  <c r="C36" i="13"/>
  <c r="B55" i="13"/>
  <c r="B74" i="13" s="1"/>
  <c r="D32" i="13"/>
  <c r="C51" i="13"/>
  <c r="C70" i="13" s="1"/>
  <c r="D25" i="13"/>
  <c r="C44" i="13"/>
  <c r="C63" i="13" s="1"/>
  <c r="D29" i="13"/>
  <c r="C48" i="13"/>
  <c r="C67" i="13" s="1"/>
  <c r="D27" i="13"/>
  <c r="C46" i="13"/>
  <c r="C65" i="13" s="1"/>
  <c r="D39" i="13"/>
  <c r="C58" i="13"/>
  <c r="C77" i="13" s="1"/>
  <c r="B47" i="13"/>
  <c r="B66" i="13" s="1"/>
  <c r="B43" i="13"/>
  <c r="B62" i="13" s="1"/>
  <c r="B44" i="13"/>
  <c r="B63" i="13" s="1"/>
  <c r="B46" i="13"/>
  <c r="B65" i="13" s="1"/>
  <c r="B48" i="13"/>
  <c r="B67" i="13" s="1"/>
  <c r="B49" i="13"/>
  <c r="B68" i="13" s="1"/>
  <c r="B50" i="13"/>
  <c r="B69" i="13" s="1"/>
  <c r="B51" i="13"/>
  <c r="B70" i="13" s="1"/>
  <c r="B57" i="13"/>
  <c r="B76" i="13" s="1"/>
  <c r="C38" i="13"/>
  <c r="C24" i="13"/>
  <c r="C28" i="13"/>
  <c r="C30" i="13"/>
  <c r="B58" i="13"/>
  <c r="B77" i="13" s="1"/>
  <c r="D37" i="13"/>
  <c r="B56" i="13"/>
  <c r="B75" i="13" s="1"/>
  <c r="C75" i="13"/>
  <c r="J10" i="11"/>
  <c r="J15" i="11"/>
  <c r="J19" i="11"/>
  <c r="J5" i="11"/>
  <c r="J8" i="11"/>
  <c r="J14" i="11"/>
  <c r="J18" i="11"/>
  <c r="J6" i="11"/>
  <c r="J16" i="11"/>
  <c r="J20" i="11"/>
  <c r="J12" i="11"/>
  <c r="J13" i="11"/>
  <c r="J17" i="11"/>
  <c r="J11" i="11"/>
  <c r="J9" i="11"/>
  <c r="E8" i="12"/>
  <c r="F8" i="12" s="1"/>
  <c r="G8" i="12" s="1"/>
  <c r="H8" i="12" s="1"/>
  <c r="I8" i="12" s="1"/>
  <c r="D9" i="12"/>
  <c r="D11" i="12" s="1"/>
  <c r="F9" i="12"/>
  <c r="F11" i="12" s="1"/>
  <c r="F40" i="12"/>
  <c r="G7" i="12"/>
  <c r="E16" i="12"/>
  <c r="D32" i="12"/>
  <c r="C33" i="12"/>
  <c r="C35" i="12" s="1"/>
  <c r="C129" i="12"/>
  <c r="C131" i="12" s="1"/>
  <c r="D128" i="12"/>
  <c r="D57" i="12"/>
  <c r="D59" i="12" s="1"/>
  <c r="E56" i="12"/>
  <c r="E65" i="12"/>
  <c r="E67" i="12" s="1"/>
  <c r="F64" i="12"/>
  <c r="D65" i="12"/>
  <c r="D67" i="12" s="1"/>
  <c r="D112" i="12"/>
  <c r="C113" i="12"/>
  <c r="C115" i="12" s="1"/>
  <c r="C9" i="12"/>
  <c r="C11" i="12" s="1"/>
  <c r="C105" i="12"/>
  <c r="C107" i="12" s="1"/>
  <c r="D104" i="12"/>
  <c r="D24" i="12"/>
  <c r="D96" i="12"/>
  <c r="D120" i="12"/>
  <c r="D136" i="12"/>
  <c r="K15" i="8"/>
  <c r="K14" i="8"/>
  <c r="F4" i="9"/>
  <c r="G4" i="9" s="1"/>
  <c r="H4" i="9" s="1"/>
  <c r="I4" i="9" s="1"/>
  <c r="J4" i="9" s="1"/>
  <c r="K4" i="9" s="1"/>
  <c r="L4" i="9" s="1"/>
  <c r="G26" i="10"/>
  <c r="G25" i="10"/>
  <c r="G24" i="10"/>
  <c r="G23" i="10"/>
  <c r="G22" i="10"/>
  <c r="G21" i="10"/>
  <c r="G18" i="10"/>
  <c r="G17" i="10"/>
  <c r="G16" i="10"/>
  <c r="G15" i="10"/>
  <c r="G14" i="10"/>
  <c r="G10" i="10"/>
  <c r="G9" i="10"/>
  <c r="G8" i="10"/>
  <c r="G7" i="10"/>
  <c r="G6" i="10"/>
  <c r="G5" i="10"/>
  <c r="F24" i="10"/>
  <c r="F23" i="10"/>
  <c r="F22" i="10"/>
  <c r="F6" i="10"/>
  <c r="F5" i="10"/>
  <c r="H18" i="10"/>
  <c r="F10" i="10"/>
  <c r="F9" i="10"/>
  <c r="F8" i="10"/>
  <c r="F7" i="10"/>
  <c r="E9" i="12" l="1"/>
  <c r="E11" i="12" s="1"/>
  <c r="C141" i="12"/>
  <c r="E72" i="12"/>
  <c r="E73" i="12" s="1"/>
  <c r="E75" i="12" s="1"/>
  <c r="F19" i="9"/>
  <c r="F89" i="12"/>
  <c r="F91" i="12" s="1"/>
  <c r="G88" i="12"/>
  <c r="F80" i="12"/>
  <c r="E81" i="12"/>
  <c r="E83" i="12" s="1"/>
  <c r="E48" i="12"/>
  <c r="D49" i="12"/>
  <c r="D51" i="12" s="1"/>
  <c r="H10" i="10"/>
  <c r="E8" i="9" s="1"/>
  <c r="F8" i="9" s="1"/>
  <c r="G8" i="9" s="1"/>
  <c r="H8" i="9" s="1"/>
  <c r="I8" i="9" s="1"/>
  <c r="J8" i="9" s="1"/>
  <c r="K8" i="9" s="1"/>
  <c r="L8" i="9" s="1"/>
  <c r="H26" i="10"/>
  <c r="D46" i="13"/>
  <c r="D65" i="13" s="1"/>
  <c r="E27" i="13"/>
  <c r="E39" i="13"/>
  <c r="D58" i="13"/>
  <c r="D77" i="13" s="1"/>
  <c r="D51" i="13"/>
  <c r="D70" i="13" s="1"/>
  <c r="E32" i="13"/>
  <c r="D56" i="13"/>
  <c r="D75" i="13" s="1"/>
  <c r="E37" i="13"/>
  <c r="D24" i="13"/>
  <c r="C43" i="13"/>
  <c r="D44" i="13"/>
  <c r="D63" i="13" s="1"/>
  <c r="E25" i="13"/>
  <c r="D28" i="13"/>
  <c r="C47" i="13"/>
  <c r="C66" i="13" s="1"/>
  <c r="D30" i="13"/>
  <c r="C49" i="13"/>
  <c r="C68" i="13" s="1"/>
  <c r="C57" i="13"/>
  <c r="C76" i="13" s="1"/>
  <c r="D38" i="13"/>
  <c r="D48" i="13"/>
  <c r="D67" i="13" s="1"/>
  <c r="E29" i="13"/>
  <c r="C55" i="13"/>
  <c r="C74" i="13" s="1"/>
  <c r="D36" i="13"/>
  <c r="D50" i="13"/>
  <c r="D69" i="13" s="1"/>
  <c r="E31" i="13"/>
  <c r="E104" i="12"/>
  <c r="D105" i="12"/>
  <c r="D107" i="12" s="1"/>
  <c r="E112" i="12"/>
  <c r="D113" i="12"/>
  <c r="D115" i="12" s="1"/>
  <c r="F65" i="12"/>
  <c r="F67" i="12" s="1"/>
  <c r="G64" i="12"/>
  <c r="E32" i="12"/>
  <c r="D33" i="12"/>
  <c r="D35" i="12" s="1"/>
  <c r="E128" i="12"/>
  <c r="D129" i="12"/>
  <c r="D131" i="12" s="1"/>
  <c r="F16" i="12"/>
  <c r="E17" i="12"/>
  <c r="E19" i="12" s="1"/>
  <c r="E136" i="12"/>
  <c r="D137" i="12"/>
  <c r="D139" i="12" s="1"/>
  <c r="E57" i="12"/>
  <c r="E59" i="12" s="1"/>
  <c r="F56" i="12"/>
  <c r="H7" i="12"/>
  <c r="G9" i="12"/>
  <c r="G11" i="12" s="1"/>
  <c r="F41" i="12"/>
  <c r="F43" i="12" s="1"/>
  <c r="G40" i="12"/>
  <c r="E96" i="12"/>
  <c r="D97" i="12"/>
  <c r="D99" i="12" s="1"/>
  <c r="F72" i="12"/>
  <c r="E120" i="12"/>
  <c r="D121" i="12"/>
  <c r="D123" i="12" s="1"/>
  <c r="D25" i="12"/>
  <c r="D27" i="12" s="1"/>
  <c r="E24" i="12"/>
  <c r="E5" i="8"/>
  <c r="F5" i="8" s="1"/>
  <c r="G5" i="8" s="1"/>
  <c r="H5" i="8" s="1"/>
  <c r="I5" i="8" s="1"/>
  <c r="J5" i="8" s="1"/>
  <c r="K5" i="8" s="1"/>
  <c r="E1" i="8"/>
  <c r="B1" i="8"/>
  <c r="C23" i="2"/>
  <c r="C22" i="2"/>
  <c r="D141" i="12" l="1"/>
  <c r="G19" i="9"/>
  <c r="B5" i="12"/>
  <c r="J4" i="13"/>
  <c r="J7" i="13"/>
  <c r="B26" i="13" s="1"/>
  <c r="B85" i="12"/>
  <c r="J14" i="13"/>
  <c r="B33" i="13" s="1"/>
  <c r="B101" i="12"/>
  <c r="J16" i="13"/>
  <c r="B35" i="13" s="1"/>
  <c r="G89" i="12"/>
  <c r="G91" i="12" s="1"/>
  <c r="H88" i="12"/>
  <c r="G80" i="12"/>
  <c r="F81" i="12"/>
  <c r="F83" i="12" s="1"/>
  <c r="E49" i="12"/>
  <c r="E51" i="12" s="1"/>
  <c r="F48" i="12"/>
  <c r="F35" i="9"/>
  <c r="G35" i="9" s="1"/>
  <c r="H35" i="9" s="1"/>
  <c r="I35" i="9" s="1"/>
  <c r="J35" i="9" s="1"/>
  <c r="K35" i="9" s="1"/>
  <c r="L35" i="9" s="1"/>
  <c r="D55" i="13"/>
  <c r="D74" i="13" s="1"/>
  <c r="E36" i="13"/>
  <c r="D47" i="13"/>
  <c r="D66" i="13" s="1"/>
  <c r="E28" i="13"/>
  <c r="E58" i="13"/>
  <c r="E77" i="13" s="1"/>
  <c r="F39" i="13"/>
  <c r="D49" i="13"/>
  <c r="D68" i="13" s="1"/>
  <c r="E30" i="13"/>
  <c r="C62" i="13"/>
  <c r="E38" i="13"/>
  <c r="D57" i="13"/>
  <c r="D76" i="13" s="1"/>
  <c r="F37" i="13"/>
  <c r="E56" i="13"/>
  <c r="E75" i="13" s="1"/>
  <c r="E51" i="13"/>
  <c r="E70" i="13" s="1"/>
  <c r="F32" i="13"/>
  <c r="E50" i="13"/>
  <c r="E69" i="13" s="1"/>
  <c r="F31" i="13"/>
  <c r="E48" i="13"/>
  <c r="E67" i="13" s="1"/>
  <c r="F29" i="13"/>
  <c r="E44" i="13"/>
  <c r="E63" i="13" s="1"/>
  <c r="F25" i="13"/>
  <c r="D43" i="13"/>
  <c r="D62" i="13" s="1"/>
  <c r="E24" i="13"/>
  <c r="E46" i="13"/>
  <c r="E65" i="13" s="1"/>
  <c r="F27" i="13"/>
  <c r="B7" i="11"/>
  <c r="C7" i="11" s="1"/>
  <c r="D7" i="11" s="1"/>
  <c r="E7" i="11" s="1"/>
  <c r="F7" i="11" s="1"/>
  <c r="G7" i="11" s="1"/>
  <c r="H7" i="11" s="1"/>
  <c r="I7" i="11" s="1"/>
  <c r="B4" i="11"/>
  <c r="G56" i="12"/>
  <c r="F57" i="12"/>
  <c r="F59" i="12" s="1"/>
  <c r="G16" i="12"/>
  <c r="F17" i="12"/>
  <c r="F19" i="12" s="1"/>
  <c r="E33" i="12"/>
  <c r="E35" i="12" s="1"/>
  <c r="F32" i="12"/>
  <c r="E113" i="12"/>
  <c r="E115" i="12" s="1"/>
  <c r="F112" i="12"/>
  <c r="E105" i="12"/>
  <c r="E107" i="12" s="1"/>
  <c r="F104" i="12"/>
  <c r="E121" i="12"/>
  <c r="E123" i="12" s="1"/>
  <c r="F120" i="12"/>
  <c r="E97" i="12"/>
  <c r="E99" i="12" s="1"/>
  <c r="F96" i="12"/>
  <c r="E137" i="12"/>
  <c r="E139" i="12" s="1"/>
  <c r="F136" i="12"/>
  <c r="G65" i="12"/>
  <c r="G67" i="12" s="1"/>
  <c r="H64" i="12"/>
  <c r="F73" i="12"/>
  <c r="F75" i="12" s="1"/>
  <c r="G72" i="12"/>
  <c r="F24" i="12"/>
  <c r="E25" i="12"/>
  <c r="E27" i="12" s="1"/>
  <c r="H40" i="12"/>
  <c r="G41" i="12"/>
  <c r="G43" i="12" s="1"/>
  <c r="I7" i="12"/>
  <c r="I9" i="12" s="1"/>
  <c r="I11" i="12" s="1"/>
  <c r="H9" i="12"/>
  <c r="H11" i="12" s="1"/>
  <c r="E129" i="12"/>
  <c r="E131" i="12" s="1"/>
  <c r="F128" i="12"/>
  <c r="A92" i="12"/>
  <c r="A124" i="12"/>
  <c r="A100" i="12"/>
  <c r="A132" i="12"/>
  <c r="A108" i="12"/>
  <c r="A84" i="12"/>
  <c r="A116" i="12"/>
  <c r="D12" i="8"/>
  <c r="D19" i="8" s="1"/>
  <c r="D22" i="8" s="1"/>
  <c r="E141" i="12" l="1"/>
  <c r="C4" i="11"/>
  <c r="D4" i="11" s="1"/>
  <c r="E4" i="11" s="1"/>
  <c r="F4" i="11" s="1"/>
  <c r="G4" i="11" s="1"/>
  <c r="H19" i="9"/>
  <c r="I19" i="9" s="1"/>
  <c r="C33" i="13"/>
  <c r="B52" i="13"/>
  <c r="B71" i="13" s="1"/>
  <c r="B45" i="13"/>
  <c r="B64" i="13" s="1"/>
  <c r="C26" i="13"/>
  <c r="B23" i="13"/>
  <c r="C35" i="13"/>
  <c r="B54" i="13"/>
  <c r="B73" i="13" s="1"/>
  <c r="H89" i="12"/>
  <c r="H91" i="12" s="1"/>
  <c r="I88" i="12"/>
  <c r="I89" i="12" s="1"/>
  <c r="I91" i="12" s="1"/>
  <c r="H80" i="12"/>
  <c r="G81" i="12"/>
  <c r="G83" i="12" s="1"/>
  <c r="F49" i="12"/>
  <c r="F51" i="12" s="1"/>
  <c r="G48" i="12"/>
  <c r="F46" i="13"/>
  <c r="F65" i="13" s="1"/>
  <c r="G27" i="13"/>
  <c r="F50" i="13"/>
  <c r="F69" i="13" s="1"/>
  <c r="G31" i="13"/>
  <c r="F38" i="13"/>
  <c r="E57" i="13"/>
  <c r="E76" i="13" s="1"/>
  <c r="F44" i="13"/>
  <c r="F63" i="13" s="1"/>
  <c r="G25" i="13"/>
  <c r="E47" i="13"/>
  <c r="E66" i="13" s="1"/>
  <c r="F28" i="13"/>
  <c r="E43" i="13"/>
  <c r="E62" i="13" s="1"/>
  <c r="F24" i="13"/>
  <c r="E49" i="13"/>
  <c r="E68" i="13" s="1"/>
  <c r="F30" i="13"/>
  <c r="E55" i="13"/>
  <c r="E74" i="13" s="1"/>
  <c r="F36" i="13"/>
  <c r="F48" i="13"/>
  <c r="F67" i="13" s="1"/>
  <c r="G29" i="13"/>
  <c r="G32" i="13"/>
  <c r="F51" i="13"/>
  <c r="F70" i="13" s="1"/>
  <c r="G37" i="13"/>
  <c r="F56" i="13"/>
  <c r="F75" i="13" s="1"/>
  <c r="F58" i="13"/>
  <c r="F77" i="13" s="1"/>
  <c r="G39" i="13"/>
  <c r="J7" i="11"/>
  <c r="F129" i="12"/>
  <c r="F131" i="12" s="1"/>
  <c r="G128" i="12"/>
  <c r="G73" i="12"/>
  <c r="G75" i="12" s="1"/>
  <c r="H72" i="12"/>
  <c r="F137" i="12"/>
  <c r="F139" i="12" s="1"/>
  <c r="G136" i="12"/>
  <c r="I40" i="12"/>
  <c r="I41" i="12" s="1"/>
  <c r="I43" i="12" s="1"/>
  <c r="H41" i="12"/>
  <c r="H43" i="12" s="1"/>
  <c r="F121" i="12"/>
  <c r="F123" i="12" s="1"/>
  <c r="G120" i="12"/>
  <c r="F113" i="12"/>
  <c r="F115" i="12" s="1"/>
  <c r="G112" i="12"/>
  <c r="I64" i="12"/>
  <c r="I65" i="12" s="1"/>
  <c r="I67" i="12" s="1"/>
  <c r="H65" i="12"/>
  <c r="H67" i="12" s="1"/>
  <c r="G17" i="12"/>
  <c r="G19" i="12" s="1"/>
  <c r="H16" i="12"/>
  <c r="H56" i="12"/>
  <c r="G57" i="12"/>
  <c r="G59" i="12" s="1"/>
  <c r="G24" i="12"/>
  <c r="F25" i="12"/>
  <c r="F27" i="12" s="1"/>
  <c r="F97" i="12"/>
  <c r="F99" i="12" s="1"/>
  <c r="G96" i="12"/>
  <c r="F105" i="12"/>
  <c r="F107" i="12" s="1"/>
  <c r="G104" i="12"/>
  <c r="F33" i="12"/>
  <c r="F35" i="12" s="1"/>
  <c r="G32" i="12"/>
  <c r="E12" i="8"/>
  <c r="E19" i="8" s="1"/>
  <c r="E22" i="8" s="1"/>
  <c r="F141" i="12" l="1"/>
  <c r="J19" i="9"/>
  <c r="C52" i="13"/>
  <c r="C71" i="13" s="1"/>
  <c r="D33" i="13"/>
  <c r="D35" i="13"/>
  <c r="C54" i="13"/>
  <c r="C73" i="13" s="1"/>
  <c r="C23" i="13"/>
  <c r="B42" i="13"/>
  <c r="D26" i="13"/>
  <c r="C45" i="13"/>
  <c r="C64" i="13" s="1"/>
  <c r="H81" i="12"/>
  <c r="H83" i="12" s="1"/>
  <c r="I80" i="12"/>
  <c r="I81" i="12" s="1"/>
  <c r="I83" i="12" s="1"/>
  <c r="G49" i="12"/>
  <c r="G51" i="12" s="1"/>
  <c r="H48" i="12"/>
  <c r="G56" i="13"/>
  <c r="G75" i="13" s="1"/>
  <c r="H37" i="13"/>
  <c r="G48" i="13"/>
  <c r="G67" i="13" s="1"/>
  <c r="H29" i="13"/>
  <c r="G28" i="13"/>
  <c r="F47" i="13"/>
  <c r="F66" i="13" s="1"/>
  <c r="F57" i="13"/>
  <c r="F76" i="13" s="1"/>
  <c r="G38" i="13"/>
  <c r="G24" i="13"/>
  <c r="F43" i="13"/>
  <c r="F62" i="13" s="1"/>
  <c r="H39" i="13"/>
  <c r="G58" i="13"/>
  <c r="G77" i="13" s="1"/>
  <c r="G51" i="13"/>
  <c r="G70" i="13" s="1"/>
  <c r="H32" i="13"/>
  <c r="G44" i="13"/>
  <c r="G63" i="13" s="1"/>
  <c r="H25" i="13"/>
  <c r="G46" i="13"/>
  <c r="G65" i="13" s="1"/>
  <c r="H27" i="13"/>
  <c r="G36" i="13"/>
  <c r="F55" i="13"/>
  <c r="F74" i="13" s="1"/>
  <c r="G30" i="13"/>
  <c r="F49" i="13"/>
  <c r="F68" i="13" s="1"/>
  <c r="G50" i="13"/>
  <c r="G69" i="13" s="1"/>
  <c r="H31" i="13"/>
  <c r="H4" i="11"/>
  <c r="H57" i="12"/>
  <c r="H59" i="12" s="1"/>
  <c r="I56" i="12"/>
  <c r="I57" i="12" s="1"/>
  <c r="I59" i="12" s="1"/>
  <c r="H24" i="12"/>
  <c r="G25" i="12"/>
  <c r="G27" i="12" s="1"/>
  <c r="G113" i="12"/>
  <c r="G115" i="12" s="1"/>
  <c r="H112" i="12"/>
  <c r="H96" i="12"/>
  <c r="G97" i="12"/>
  <c r="G99" i="12" s="1"/>
  <c r="G121" i="12"/>
  <c r="G123" i="12" s="1"/>
  <c r="H120" i="12"/>
  <c r="G137" i="12"/>
  <c r="G139" i="12" s="1"/>
  <c r="H136" i="12"/>
  <c r="G129" i="12"/>
  <c r="G131" i="12" s="1"/>
  <c r="H128" i="12"/>
  <c r="G105" i="12"/>
  <c r="G107" i="12" s="1"/>
  <c r="H104" i="12"/>
  <c r="H17" i="12"/>
  <c r="H19" i="12" s="1"/>
  <c r="I16" i="12"/>
  <c r="I17" i="12" s="1"/>
  <c r="I19" i="12" s="1"/>
  <c r="I72" i="12"/>
  <c r="I73" i="12" s="1"/>
  <c r="I75" i="12" s="1"/>
  <c r="H73" i="12"/>
  <c r="H75" i="12" s="1"/>
  <c r="G33" i="12"/>
  <c r="G35" i="12" s="1"/>
  <c r="H32" i="12"/>
  <c r="F12" i="8"/>
  <c r="F19" i="8" s="1"/>
  <c r="F22" i="8" s="1"/>
  <c r="G141" i="12" l="1"/>
  <c r="K19" i="9"/>
  <c r="D45" i="13"/>
  <c r="D64" i="13" s="1"/>
  <c r="E26" i="13"/>
  <c r="B61" i="13"/>
  <c r="E33" i="13"/>
  <c r="D52" i="13"/>
  <c r="D71" i="13" s="1"/>
  <c r="D23" i="13"/>
  <c r="C42" i="13"/>
  <c r="C61" i="13" s="1"/>
  <c r="E35" i="13"/>
  <c r="D54" i="13"/>
  <c r="D73" i="13" s="1"/>
  <c r="H49" i="12"/>
  <c r="H51" i="12" s="1"/>
  <c r="I48" i="12"/>
  <c r="I49" i="12" s="1"/>
  <c r="I51" i="12" s="1"/>
  <c r="H50" i="13"/>
  <c r="H69" i="13" s="1"/>
  <c r="I31" i="13"/>
  <c r="G43" i="13"/>
  <c r="G62" i="13" s="1"/>
  <c r="H24" i="13"/>
  <c r="H56" i="13"/>
  <c r="H75" i="13" s="1"/>
  <c r="I37" i="13"/>
  <c r="G49" i="13"/>
  <c r="G68" i="13" s="1"/>
  <c r="H30" i="13"/>
  <c r="H51" i="13"/>
  <c r="H70" i="13" s="1"/>
  <c r="I32" i="13"/>
  <c r="G47" i="13"/>
  <c r="G66" i="13" s="1"/>
  <c r="H28" i="13"/>
  <c r="H44" i="13"/>
  <c r="H63" i="13" s="1"/>
  <c r="I25" i="13"/>
  <c r="G57" i="13"/>
  <c r="G76" i="13" s="1"/>
  <c r="H38" i="13"/>
  <c r="H46" i="13"/>
  <c r="H65" i="13" s="1"/>
  <c r="I27" i="13"/>
  <c r="H36" i="13"/>
  <c r="G55" i="13"/>
  <c r="G74" i="13" s="1"/>
  <c r="I39" i="13"/>
  <c r="H58" i="13"/>
  <c r="H77" i="13" s="1"/>
  <c r="H48" i="13"/>
  <c r="H67" i="13" s="1"/>
  <c r="I29" i="13"/>
  <c r="I4" i="11"/>
  <c r="I104" i="12"/>
  <c r="I105" i="12" s="1"/>
  <c r="I107" i="12" s="1"/>
  <c r="H105" i="12"/>
  <c r="H107" i="12" s="1"/>
  <c r="I112" i="12"/>
  <c r="I113" i="12" s="1"/>
  <c r="I115" i="12" s="1"/>
  <c r="H113" i="12"/>
  <c r="H115" i="12" s="1"/>
  <c r="I96" i="12"/>
  <c r="I97" i="12" s="1"/>
  <c r="I99" i="12" s="1"/>
  <c r="H97" i="12"/>
  <c r="H99" i="12" s="1"/>
  <c r="I32" i="12"/>
  <c r="I33" i="12" s="1"/>
  <c r="I35" i="12" s="1"/>
  <c r="H33" i="12"/>
  <c r="H35" i="12" s="1"/>
  <c r="I128" i="12"/>
  <c r="I129" i="12" s="1"/>
  <c r="I131" i="12" s="1"/>
  <c r="H129" i="12"/>
  <c r="H131" i="12" s="1"/>
  <c r="I120" i="12"/>
  <c r="I121" i="12" s="1"/>
  <c r="I123" i="12" s="1"/>
  <c r="H121" i="12"/>
  <c r="H123" i="12" s="1"/>
  <c r="H25" i="12"/>
  <c r="H27" i="12" s="1"/>
  <c r="I24" i="12"/>
  <c r="I25" i="12" s="1"/>
  <c r="I27" i="12" s="1"/>
  <c r="I136" i="12"/>
  <c r="I137" i="12" s="1"/>
  <c r="I139" i="12" s="1"/>
  <c r="H137" i="12"/>
  <c r="H139" i="12" s="1"/>
  <c r="G12" i="8"/>
  <c r="G19" i="8" s="1"/>
  <c r="G22" i="8" s="1"/>
  <c r="H12" i="8"/>
  <c r="H19" i="8" s="1"/>
  <c r="H22" i="8" s="1"/>
  <c r="H141" i="12" l="1"/>
  <c r="I141" i="12"/>
  <c r="L19" i="9"/>
  <c r="F26" i="13"/>
  <c r="E45" i="13"/>
  <c r="E64" i="13" s="1"/>
  <c r="E54" i="13"/>
  <c r="F35" i="13"/>
  <c r="E73" i="13"/>
  <c r="E23" i="13"/>
  <c r="D42" i="13"/>
  <c r="F33" i="13"/>
  <c r="E52" i="13"/>
  <c r="E71" i="13" s="1"/>
  <c r="H49" i="13"/>
  <c r="H68" i="13" s="1"/>
  <c r="I30" i="13"/>
  <c r="I50" i="13"/>
  <c r="I69" i="13" s="1"/>
  <c r="I58" i="13"/>
  <c r="I77" i="13" s="1"/>
  <c r="I38" i="13"/>
  <c r="H57" i="13"/>
  <c r="H76" i="13" s="1"/>
  <c r="I48" i="13"/>
  <c r="I67" i="13" s="1"/>
  <c r="I44" i="13"/>
  <c r="I63" i="13" s="1"/>
  <c r="H47" i="13"/>
  <c r="H66" i="13" s="1"/>
  <c r="I28" i="13"/>
  <c r="H43" i="13"/>
  <c r="H62" i="13" s="1"/>
  <c r="I24" i="13"/>
  <c r="H55" i="13"/>
  <c r="H74" i="13" s="1"/>
  <c r="I36" i="13"/>
  <c r="I51" i="13"/>
  <c r="I70" i="13" s="1"/>
  <c r="I56" i="13"/>
  <c r="I75" i="13" s="1"/>
  <c r="I46" i="13"/>
  <c r="I65" i="13" s="1"/>
  <c r="J4" i="11"/>
  <c r="J21" i="11" s="1"/>
  <c r="I21" i="11" s="1"/>
  <c r="I12" i="8"/>
  <c r="I19" i="8" s="1"/>
  <c r="I22" i="8" s="1"/>
  <c r="L56" i="9" l="1"/>
  <c r="K29" i="8"/>
  <c r="F45" i="13"/>
  <c r="F64" i="13" s="1"/>
  <c r="G26" i="13"/>
  <c r="F52" i="13"/>
  <c r="F71" i="13" s="1"/>
  <c r="G33" i="13"/>
  <c r="E42" i="13"/>
  <c r="F23" i="13"/>
  <c r="G35" i="13"/>
  <c r="F54" i="13"/>
  <c r="F73" i="13" s="1"/>
  <c r="D61" i="13"/>
  <c r="I47" i="13"/>
  <c r="I66" i="13" s="1"/>
  <c r="I43" i="13"/>
  <c r="I62" i="13" s="1"/>
  <c r="I49" i="13"/>
  <c r="I68" i="13" s="1"/>
  <c r="I57" i="13"/>
  <c r="I76" i="13" s="1"/>
  <c r="I55" i="13"/>
  <c r="I74" i="13" s="1"/>
  <c r="B21" i="11"/>
  <c r="C21" i="11"/>
  <c r="D21" i="11"/>
  <c r="E21" i="11"/>
  <c r="F21" i="11"/>
  <c r="G21" i="11"/>
  <c r="H21" i="11"/>
  <c r="K12" i="8"/>
  <c r="K19" i="8" s="1"/>
  <c r="K22" i="8" s="1"/>
  <c r="J12" i="8"/>
  <c r="J19" i="8" s="1"/>
  <c r="J22" i="8" s="1"/>
  <c r="J56" i="9" l="1"/>
  <c r="I29" i="8"/>
  <c r="H56" i="9"/>
  <c r="G29" i="8"/>
  <c r="F56" i="9"/>
  <c r="E29" i="8"/>
  <c r="K56" i="9"/>
  <c r="J29" i="8"/>
  <c r="I56" i="9"/>
  <c r="H29" i="8"/>
  <c r="G56" i="9"/>
  <c r="F29" i="8"/>
  <c r="E56" i="9"/>
  <c r="G54" i="13"/>
  <c r="G73" i="13" s="1"/>
  <c r="H35" i="13"/>
  <c r="G23" i="13"/>
  <c r="F42" i="13"/>
  <c r="F61" i="13" s="1"/>
  <c r="G52" i="13"/>
  <c r="G71" i="13" s="1"/>
  <c r="H33" i="13"/>
  <c r="G45" i="13"/>
  <c r="G64" i="13" s="1"/>
  <c r="H26" i="13"/>
  <c r="E61" i="13"/>
  <c r="H23" i="13" l="1"/>
  <c r="G42" i="13"/>
  <c r="G61" i="13" s="1"/>
  <c r="I26" i="13"/>
  <c r="I45" i="13" s="1"/>
  <c r="I64" i="13" s="1"/>
  <c r="H45" i="13"/>
  <c r="H64" i="13" s="1"/>
  <c r="I33" i="13"/>
  <c r="I52" i="13" s="1"/>
  <c r="I71" i="13" s="1"/>
  <c r="H52" i="13"/>
  <c r="H71" i="13" s="1"/>
  <c r="I35" i="13"/>
  <c r="I54" i="13" s="1"/>
  <c r="I73" i="13" s="1"/>
  <c r="H54" i="13"/>
  <c r="H73" i="13" s="1"/>
  <c r="G10" i="3"/>
  <c r="G23" i="3"/>
  <c r="G22" i="3"/>
  <c r="G21" i="3"/>
  <c r="G20" i="3"/>
  <c r="G17" i="3"/>
  <c r="G16" i="3"/>
  <c r="G15" i="3"/>
  <c r="G14" i="3"/>
  <c r="G13" i="3"/>
  <c r="G12" i="3"/>
  <c r="G11" i="3"/>
  <c r="G9" i="3"/>
  <c r="G8" i="3"/>
  <c r="G7" i="3"/>
  <c r="H42" i="13" l="1"/>
  <c r="I23" i="13"/>
  <c r="J15" i="13"/>
  <c r="B93" i="12"/>
  <c r="G18" i="3"/>
  <c r="B24" i="3"/>
  <c r="G19" i="3"/>
  <c r="C18" i="3" l="1"/>
  <c r="B15" i="14" s="1"/>
  <c r="H5" i="2"/>
  <c r="J15" i="14"/>
  <c r="I15" i="14"/>
  <c r="C15" i="14"/>
  <c r="D15" i="14"/>
  <c r="H15" i="14"/>
  <c r="E15" i="14"/>
  <c r="G15" i="14"/>
  <c r="F15" i="14"/>
  <c r="C22" i="3"/>
  <c r="B19" i="14" s="1"/>
  <c r="C20" i="3"/>
  <c r="B17" i="14" s="1"/>
  <c r="C16" i="3"/>
  <c r="B13" i="14" s="1"/>
  <c r="C14" i="3"/>
  <c r="B11" i="14" s="1"/>
  <c r="C12" i="3"/>
  <c r="B9" i="14" s="1"/>
  <c r="C8" i="3"/>
  <c r="B5" i="14" s="1"/>
  <c r="C23" i="3"/>
  <c r="B20" i="14" s="1"/>
  <c r="C21" i="3"/>
  <c r="B18" i="14" s="1"/>
  <c r="C15" i="3"/>
  <c r="B12" i="14" s="1"/>
  <c r="C13" i="3"/>
  <c r="B10" i="14" s="1"/>
  <c r="C11" i="3"/>
  <c r="B8" i="14" s="1"/>
  <c r="C9" i="3"/>
  <c r="B6" i="14" s="1"/>
  <c r="C7" i="3"/>
  <c r="B4" i="14" s="1"/>
  <c r="C10" i="3"/>
  <c r="B7" i="14" s="1"/>
  <c r="C17" i="3"/>
  <c r="B14" i="14" s="1"/>
  <c r="C19" i="3"/>
  <c r="B16" i="14" s="1"/>
  <c r="B34" i="13"/>
  <c r="J21" i="13"/>
  <c r="I42" i="13"/>
  <c r="H61" i="13"/>
  <c r="G24" i="3"/>
  <c r="H28" i="2"/>
  <c r="H24" i="2"/>
  <c r="H19" i="2"/>
  <c r="H15" i="2"/>
  <c r="H30" i="2"/>
  <c r="H22" i="2"/>
  <c r="H29" i="2"/>
  <c r="H21" i="2"/>
  <c r="H27" i="2"/>
  <c r="H20" i="2"/>
  <c r="H18" i="2"/>
  <c r="H33" i="2"/>
  <c r="H26" i="2"/>
  <c r="H17" i="2"/>
  <c r="B2" i="3"/>
  <c r="B4" i="3" s="1"/>
  <c r="H32" i="2"/>
  <c r="C25" i="2"/>
  <c r="E13" i="7"/>
  <c r="F13" i="7" s="1"/>
  <c r="G13" i="7" s="1"/>
  <c r="H13" i="7" s="1"/>
  <c r="I13" i="7" s="1"/>
  <c r="J13" i="7" s="1"/>
  <c r="K13" i="7" l="1"/>
  <c r="J14" i="14"/>
  <c r="C14" i="14"/>
  <c r="G14" i="14"/>
  <c r="F14" i="14"/>
  <c r="E14" i="14"/>
  <c r="I14" i="14"/>
  <c r="D14" i="14"/>
  <c r="H14" i="14"/>
  <c r="J4" i="14"/>
  <c r="E4" i="14"/>
  <c r="I4" i="14"/>
  <c r="D4" i="14"/>
  <c r="H4" i="14"/>
  <c r="C4" i="14"/>
  <c r="G4" i="14"/>
  <c r="B21" i="14"/>
  <c r="F4" i="14"/>
  <c r="J8" i="14"/>
  <c r="E8" i="14"/>
  <c r="I8" i="14"/>
  <c r="D8" i="14"/>
  <c r="H8" i="14"/>
  <c r="C8" i="14"/>
  <c r="G8" i="14"/>
  <c r="F8" i="14"/>
  <c r="J12" i="14"/>
  <c r="E12" i="14"/>
  <c r="I12" i="14"/>
  <c r="D12" i="14"/>
  <c r="H12" i="14"/>
  <c r="C12" i="14"/>
  <c r="G12" i="14"/>
  <c r="F12" i="14"/>
  <c r="J20" i="14"/>
  <c r="E20" i="14"/>
  <c r="I20" i="14"/>
  <c r="D20" i="14"/>
  <c r="H20" i="14"/>
  <c r="C20" i="14"/>
  <c r="G20" i="14"/>
  <c r="F20" i="14"/>
  <c r="J9" i="14"/>
  <c r="C9" i="14"/>
  <c r="I9" i="14"/>
  <c r="F9" i="14"/>
  <c r="E9" i="14"/>
  <c r="G9" i="14"/>
  <c r="D9" i="14"/>
  <c r="H9" i="14"/>
  <c r="J13" i="14"/>
  <c r="I13" i="14"/>
  <c r="C13" i="14"/>
  <c r="F13" i="14"/>
  <c r="E13" i="14"/>
  <c r="G13" i="14"/>
  <c r="D13" i="14"/>
  <c r="H13" i="14"/>
  <c r="J19" i="14"/>
  <c r="I19" i="14"/>
  <c r="C19" i="14"/>
  <c r="D19" i="14"/>
  <c r="H19" i="14"/>
  <c r="E19" i="14"/>
  <c r="G19" i="14"/>
  <c r="F19" i="14"/>
  <c r="J16" i="14"/>
  <c r="E16" i="14"/>
  <c r="I16" i="14"/>
  <c r="D16" i="14"/>
  <c r="H16" i="14"/>
  <c r="C16" i="14"/>
  <c r="G16" i="14"/>
  <c r="F16" i="14"/>
  <c r="J7" i="14"/>
  <c r="G7" i="14"/>
  <c r="C7" i="14"/>
  <c r="I7" i="14"/>
  <c r="D7" i="14"/>
  <c r="H7" i="14"/>
  <c r="E7" i="14"/>
  <c r="F7" i="14"/>
  <c r="J6" i="14"/>
  <c r="C6" i="14"/>
  <c r="G6" i="14"/>
  <c r="F6" i="14"/>
  <c r="E6" i="14"/>
  <c r="I6" i="14"/>
  <c r="D6" i="14"/>
  <c r="H6" i="14"/>
  <c r="J10" i="14"/>
  <c r="C10" i="14"/>
  <c r="G10" i="14"/>
  <c r="F10" i="14"/>
  <c r="E10" i="14"/>
  <c r="I10" i="14"/>
  <c r="D10" i="14"/>
  <c r="H10" i="14"/>
  <c r="J18" i="14"/>
  <c r="C18" i="14"/>
  <c r="G18" i="14"/>
  <c r="F18" i="14"/>
  <c r="E18" i="14"/>
  <c r="I18" i="14"/>
  <c r="D18" i="14"/>
  <c r="H18" i="14"/>
  <c r="J5" i="14"/>
  <c r="G5" i="14"/>
  <c r="C5" i="14"/>
  <c r="I5" i="14"/>
  <c r="F5" i="14"/>
  <c r="E5" i="14"/>
  <c r="D5" i="14"/>
  <c r="H5" i="14"/>
  <c r="J11" i="14"/>
  <c r="I11" i="14"/>
  <c r="C11" i="14"/>
  <c r="D11" i="14"/>
  <c r="H11" i="14"/>
  <c r="E11" i="14"/>
  <c r="G11" i="14"/>
  <c r="F11" i="14"/>
  <c r="J17" i="14"/>
  <c r="I17" i="14"/>
  <c r="C17" i="14"/>
  <c r="F17" i="14"/>
  <c r="E17" i="14"/>
  <c r="G17" i="14"/>
  <c r="D17" i="14"/>
  <c r="H17" i="14"/>
  <c r="I61" i="13"/>
  <c r="B53" i="13"/>
  <c r="C34" i="13"/>
  <c r="B40" i="13"/>
  <c r="D8" i="8" s="1"/>
  <c r="G29" i="2"/>
  <c r="G24" i="2"/>
  <c r="G19" i="2"/>
  <c r="G9" i="2"/>
  <c r="G32" i="2"/>
  <c r="G21" i="2"/>
  <c r="G14" i="2"/>
  <c r="G20" i="2"/>
  <c r="G11" i="2"/>
  <c r="G33" i="2"/>
  <c r="G28" i="2"/>
  <c r="G22" i="2"/>
  <c r="G18" i="2"/>
  <c r="G15" i="2"/>
  <c r="G27" i="2"/>
  <c r="G17" i="2"/>
  <c r="G26" i="2"/>
  <c r="G30" i="2"/>
  <c r="G13" i="2"/>
  <c r="G5" i="2"/>
  <c r="C24" i="2" l="1"/>
  <c r="G8" i="2"/>
  <c r="F21" i="14"/>
  <c r="G21" i="14"/>
  <c r="H21" i="14"/>
  <c r="I21" i="14"/>
  <c r="J21" i="14"/>
  <c r="C21" i="14"/>
  <c r="D21" i="14"/>
  <c r="E21" i="14"/>
  <c r="B72" i="13"/>
  <c r="B78" i="13" s="1"/>
  <c r="D9" i="8" s="1"/>
  <c r="B59" i="13"/>
  <c r="C53" i="13"/>
  <c r="D34" i="13"/>
  <c r="C40" i="13"/>
  <c r="E8" i="8" s="1"/>
  <c r="A1" i="3"/>
  <c r="D10" i="8" l="1"/>
  <c r="D21" i="8" s="1"/>
  <c r="B80" i="13"/>
  <c r="E34" i="13"/>
  <c r="D53" i="13"/>
  <c r="D40" i="13"/>
  <c r="F8" i="8" s="1"/>
  <c r="C72" i="13"/>
  <c r="C78" i="13" s="1"/>
  <c r="E9" i="8" s="1"/>
  <c r="C59" i="13"/>
  <c r="G10" i="2"/>
  <c r="G6" i="2"/>
  <c r="E21" i="7"/>
  <c r="F21" i="7" s="1"/>
  <c r="G21" i="7" s="1"/>
  <c r="B7" i="7"/>
  <c r="E5" i="7"/>
  <c r="F5" i="7" s="1"/>
  <c r="G5" i="7" s="1"/>
  <c r="H5" i="7" s="1"/>
  <c r="I5" i="7" s="1"/>
  <c r="J5" i="7" s="1"/>
  <c r="K5" i="7" s="1"/>
  <c r="B81" i="13" l="1"/>
  <c r="E10" i="8"/>
  <c r="E21" i="8" s="1"/>
  <c r="C80" i="13"/>
  <c r="H7" i="7"/>
  <c r="H15" i="7" s="1"/>
  <c r="D7" i="7"/>
  <c r="D15" i="7" s="1"/>
  <c r="I7" i="7"/>
  <c r="I15" i="7" s="1"/>
  <c r="G7" i="7"/>
  <c r="G15" i="7" s="1"/>
  <c r="J7" i="7"/>
  <c r="J15" i="7" s="1"/>
  <c r="F7" i="7"/>
  <c r="F15" i="7" s="1"/>
  <c r="E7" i="7"/>
  <c r="E15" i="7" s="1"/>
  <c r="E52" i="9"/>
  <c r="E53" i="13"/>
  <c r="E59" i="13" s="1"/>
  <c r="F34" i="13"/>
  <c r="E40" i="13"/>
  <c r="G8" i="8" s="1"/>
  <c r="D72" i="13"/>
  <c r="D78" i="13" s="1"/>
  <c r="F9" i="8" s="1"/>
  <c r="D59" i="13"/>
  <c r="G12" i="2"/>
  <c r="H12" i="2"/>
  <c r="H21" i="7"/>
  <c r="E80" i="13" l="1"/>
  <c r="F10" i="8"/>
  <c r="F21" i="8" s="1"/>
  <c r="D80" i="13"/>
  <c r="G10" i="8"/>
  <c r="G21" i="8" s="1"/>
  <c r="C81" i="13"/>
  <c r="E51" i="9"/>
  <c r="F52" i="9"/>
  <c r="F53" i="13"/>
  <c r="G34" i="13"/>
  <c r="F40" i="13"/>
  <c r="H8" i="8" s="1"/>
  <c r="E72" i="13"/>
  <c r="E78" i="13" s="1"/>
  <c r="G9" i="8" s="1"/>
  <c r="I21" i="7"/>
  <c r="E81" i="13" l="1"/>
  <c r="D23" i="8"/>
  <c r="D24" i="8" s="1"/>
  <c r="H51" i="9"/>
  <c r="G23" i="8" s="1"/>
  <c r="G24" i="8" s="1"/>
  <c r="F51" i="9"/>
  <c r="E23" i="8" s="1"/>
  <c r="E24" i="8" s="1"/>
  <c r="D81" i="13"/>
  <c r="E54" i="9"/>
  <c r="D25" i="8" s="1"/>
  <c r="G52" i="9"/>
  <c r="H52" i="9"/>
  <c r="F72" i="13"/>
  <c r="F78" i="13" s="1"/>
  <c r="H9" i="8" s="1"/>
  <c r="F59" i="13"/>
  <c r="H34" i="13"/>
  <c r="G53" i="13"/>
  <c r="G40" i="13"/>
  <c r="I8" i="8" s="1"/>
  <c r="J21" i="7"/>
  <c r="D26" i="8" l="1"/>
  <c r="D36" i="8" s="1"/>
  <c r="D6" i="7" s="1"/>
  <c r="D22" i="7" s="1"/>
  <c r="F54" i="9"/>
  <c r="E25" i="8" s="1"/>
  <c r="E26" i="8" s="1"/>
  <c r="E36" i="8" s="1"/>
  <c r="E6" i="7" s="1"/>
  <c r="E22" i="7" s="1"/>
  <c r="H54" i="9"/>
  <c r="G25" i="8" s="1"/>
  <c r="G26" i="8" s="1"/>
  <c r="G36" i="8" s="1"/>
  <c r="G6" i="7" s="1"/>
  <c r="G22" i="7" s="1"/>
  <c r="G51" i="9"/>
  <c r="F23" i="8" s="1"/>
  <c r="F24" i="8" s="1"/>
  <c r="H10" i="8"/>
  <c r="H21" i="8" s="1"/>
  <c r="F80" i="13"/>
  <c r="H53" i="13"/>
  <c r="I34" i="13"/>
  <c r="H40" i="13"/>
  <c r="J8" i="8" s="1"/>
  <c r="G72" i="13"/>
  <c r="G78" i="13" s="1"/>
  <c r="I9" i="8" s="1"/>
  <c r="G59" i="13"/>
  <c r="H14" i="2"/>
  <c r="H11" i="2"/>
  <c r="H9" i="2"/>
  <c r="H13" i="2"/>
  <c r="H10" i="2"/>
  <c r="H8" i="2"/>
  <c r="H6" i="2"/>
  <c r="K21" i="7"/>
  <c r="D14" i="7" l="1"/>
  <c r="E14" i="7"/>
  <c r="G14" i="7"/>
  <c r="G54" i="9"/>
  <c r="F25" i="8" s="1"/>
  <c r="F26" i="8" s="1"/>
  <c r="F36" i="8" s="1"/>
  <c r="I10" i="8"/>
  <c r="I21" i="8" s="1"/>
  <c r="G80" i="13"/>
  <c r="I52" i="9"/>
  <c r="F81" i="13"/>
  <c r="H72" i="13"/>
  <c r="H78" i="13" s="1"/>
  <c r="J9" i="8" s="1"/>
  <c r="H59" i="13"/>
  <c r="H80" i="13" s="1"/>
  <c r="I53" i="13"/>
  <c r="I40" i="13"/>
  <c r="K8" i="8" s="1"/>
  <c r="C24" i="3"/>
  <c r="I51" i="9" l="1"/>
  <c r="H23" i="8" s="1"/>
  <c r="H24" i="8" s="1"/>
  <c r="F14" i="7"/>
  <c r="F6" i="7"/>
  <c r="F22" i="7" s="1"/>
  <c r="H81" i="13"/>
  <c r="J52" i="9"/>
  <c r="G81" i="13"/>
  <c r="J10" i="8"/>
  <c r="J21" i="8" s="1"/>
  <c r="I72" i="13"/>
  <c r="I78" i="13" s="1"/>
  <c r="K9" i="8" s="1"/>
  <c r="I59" i="13"/>
  <c r="I80" i="13" s="1"/>
  <c r="G7" i="2"/>
  <c r="H7" i="2"/>
  <c r="K51" i="9" l="1"/>
  <c r="J23" i="8" s="1"/>
  <c r="J24" i="8" s="1"/>
  <c r="I54" i="9"/>
  <c r="H25" i="8" s="1"/>
  <c r="H26" i="8" s="1"/>
  <c r="H36" i="8" s="1"/>
  <c r="K10" i="8"/>
  <c r="K21" i="8" s="1"/>
  <c r="I81" i="13"/>
  <c r="J51" i="9"/>
  <c r="I23" i="8" s="1"/>
  <c r="I24" i="8" s="1"/>
  <c r="K52" i="9"/>
  <c r="K54" i="9" l="1"/>
  <c r="J25" i="8" s="1"/>
  <c r="J26" i="8"/>
  <c r="H6" i="7"/>
  <c r="H22" i="7" s="1"/>
  <c r="H14" i="7"/>
  <c r="L51" i="9"/>
  <c r="K23" i="8" s="1"/>
  <c r="K24" i="8" s="1"/>
  <c r="J54" i="9"/>
  <c r="I25" i="8" s="1"/>
  <c r="I26" i="8" s="1"/>
  <c r="I36" i="8" s="1"/>
  <c r="I6" i="7" s="1"/>
  <c r="I22" i="7" s="1"/>
  <c r="L52" i="9"/>
  <c r="L54" i="9" s="1"/>
  <c r="K25" i="8" s="1"/>
  <c r="K26" i="8" l="1"/>
  <c r="K36" i="8" s="1"/>
  <c r="K6" i="7" s="1"/>
  <c r="I14" i="7"/>
  <c r="B9" i="2"/>
  <c r="J34" i="8" l="1"/>
  <c r="J36" i="8" s="1"/>
  <c r="J6" i="7" s="1"/>
  <c r="J22" i="7" s="1"/>
  <c r="C26" i="7"/>
  <c r="J14" i="7" l="1"/>
  <c r="E9" i="7"/>
  <c r="E17" i="7"/>
  <c r="G9" i="7" l="1"/>
  <c r="G17" i="7"/>
  <c r="F9" i="7"/>
  <c r="F17" i="7"/>
  <c r="H9" i="7" l="1"/>
  <c r="H31" i="7" s="1"/>
  <c r="H17" i="7"/>
  <c r="I9" i="7" l="1"/>
  <c r="I17" i="7"/>
  <c r="J9" i="7" l="1"/>
  <c r="J17" i="7"/>
  <c r="K9" i="7" l="1"/>
  <c r="K17" i="7"/>
  <c r="B18" i="2" l="1"/>
  <c r="K26" i="7" l="1"/>
  <c r="D9" i="7" l="1"/>
  <c r="D17" i="7"/>
  <c r="B20" i="7" s="1"/>
  <c r="B17" i="7" l="1"/>
  <c r="B18" i="7" s="1"/>
  <c r="B10" i="7"/>
  <c r="C10" i="7" s="1"/>
  <c r="C12" i="7" s="1"/>
  <c r="H25" i="2"/>
  <c r="G25" i="2"/>
  <c r="H31" i="2"/>
  <c r="G31" i="2"/>
  <c r="F34" i="2"/>
  <c r="G34" i="2" s="1"/>
  <c r="B19" i="2" l="1"/>
  <c r="C31" i="2" s="1"/>
  <c r="C22" i="7"/>
  <c r="B31" i="7" s="1"/>
  <c r="H34" i="2"/>
  <c r="F35" i="2"/>
  <c r="B12" i="7" l="1"/>
  <c r="B23" i="7"/>
  <c r="D23" i="7" s="1"/>
  <c r="D27" i="7" s="1"/>
  <c r="B20" i="2"/>
  <c r="C9" i="2" s="1"/>
  <c r="G35" i="2"/>
  <c r="H35" i="2"/>
  <c r="C18" i="2" l="1"/>
  <c r="E23" i="7"/>
  <c r="E27" i="7" s="1"/>
  <c r="D26" i="7"/>
  <c r="C7" i="2"/>
  <c r="C5" i="2"/>
  <c r="J24" i="7"/>
  <c r="C15" i="2"/>
  <c r="C17" i="2"/>
  <c r="C19" i="2"/>
  <c r="C14" i="2"/>
  <c r="C12" i="2"/>
  <c r="C8" i="2"/>
  <c r="C13" i="2"/>
  <c r="C11" i="2"/>
  <c r="C16" i="2"/>
  <c r="C6" i="2"/>
  <c r="B19" i="7"/>
  <c r="B11" i="7"/>
  <c r="F23" i="7" l="1"/>
  <c r="F27" i="7" s="1"/>
  <c r="C20" i="2"/>
  <c r="E26" i="7"/>
  <c r="F26" i="7" l="1"/>
  <c r="G23" i="7"/>
  <c r="G27" i="7" s="1"/>
  <c r="G26" i="7" l="1"/>
  <c r="H23" i="7"/>
  <c r="H27" i="7" s="1"/>
  <c r="H26" i="7" l="1"/>
  <c r="I23" i="7"/>
  <c r="I27" i="7" s="1"/>
  <c r="J23" i="7" l="1"/>
  <c r="J27" i="7" s="1"/>
  <c r="I26" i="7"/>
  <c r="J26" i="7" l="1"/>
  <c r="B26" i="7"/>
  <c r="D33" i="7"/>
</calcChain>
</file>

<file path=xl/comments1.xml><?xml version="1.0" encoding="utf-8"?>
<comments xmlns="http://schemas.openxmlformats.org/spreadsheetml/2006/main">
  <authors>
    <author>Bill</author>
  </authors>
  <commentList>
    <comment ref="B7" authorId="0" shapeId="0">
      <text>
        <r>
          <rPr>
            <b/>
            <sz val="9"/>
            <color indexed="81"/>
            <rFont val="Tahoma"/>
            <family val="2"/>
          </rPr>
          <t>Comments</t>
        </r>
      </text>
    </comment>
    <comment ref="B55" authorId="0" shapeId="0">
      <text>
        <r>
          <rPr>
            <b/>
            <sz val="9"/>
            <color indexed="81"/>
            <rFont val="Tahoma"/>
            <family val="2"/>
          </rPr>
          <t>Triple (or absolute) net" is an informal trade term as opposed to a legal term.  The terms of a "triple net" leases are specific to the lease contract.  Typically this means that all "costs of occupancy" such as utilities and janitorial expenses and (essentially) all the normal "costs of ownership" such as ad valorem property taxes as well as insurance and maintenance (except for reserves for structural maintenance), are paid by the tenant.  Legal &amp; professional fees where the provider has a fiduciary responsibility to the landlord as well as the owner's management fees and the salaries of permanent employees working exclusively for  the landlord cannot normally be passed through to the tenant without opening up the appearance of a conflict of interest or the possibility for abusive business practices.  Consequently, this proforma does not recognize those items as "recoverable expenses".</t>
        </r>
      </text>
    </comment>
  </commentList>
</comments>
</file>

<file path=xl/comments10.xml><?xml version="1.0" encoding="utf-8"?>
<comments xmlns="http://schemas.openxmlformats.org/spreadsheetml/2006/main">
  <authors>
    <author>Bill</author>
  </authors>
  <commentList>
    <comment ref="K4" authorId="0" shapeId="0">
      <text>
        <r>
          <rPr>
            <b/>
            <sz val="9"/>
            <color indexed="81"/>
            <rFont val="Tahoma"/>
            <family val="2"/>
          </rPr>
          <t>Year 8 Income is calculated solely for the purpose of projecting the reversion using a foreword-looking Terminal Cap Rate.</t>
        </r>
        <r>
          <rPr>
            <sz val="9"/>
            <color indexed="81"/>
            <rFont val="Tahoma"/>
            <family val="2"/>
          </rPr>
          <t xml:space="preserve">
</t>
        </r>
      </text>
    </comment>
  </commentList>
</comments>
</file>

<file path=xl/comments2.xml><?xml version="1.0" encoding="utf-8"?>
<comments xmlns="http://schemas.openxmlformats.org/spreadsheetml/2006/main">
  <authors>
    <author>Geri Kenfield</author>
    <author>Bill</author>
  </authors>
  <commentList>
    <comment ref="A2" authorId="0" shapeId="0">
      <text>
        <r>
          <rPr>
            <b/>
            <sz val="9"/>
            <color indexed="81"/>
            <rFont val="Tahoma"/>
            <family val="2"/>
          </rPr>
          <t>The Sources &amp; Uses worksheet is used to quantify the projected costs and funding of the project.  It is designed to accommodate  both normal debt and equity projects as well as those subsidized with various types of "layered financing".</t>
        </r>
      </text>
    </comment>
    <comment ref="A4" authorId="1" shapeId="0">
      <text>
        <r>
          <rPr>
            <b/>
            <sz val="9"/>
            <color indexed="81"/>
            <rFont val="Tahoma"/>
            <family val="2"/>
          </rPr>
          <t>These cells should include cash and the cash value of property put up by the owners(s) to fund the investment.</t>
        </r>
      </text>
    </comment>
    <comment ref="E5" authorId="1" shapeId="0">
      <text>
        <r>
          <rPr>
            <b/>
            <sz val="9"/>
            <color indexed="81"/>
            <rFont val="Tahoma"/>
            <family val="2"/>
          </rPr>
          <t>Be sure to include clearing, erosion control, temporary storage &amp; fencing, construction signage utility relocation and other hard costs related to site prep.</t>
        </r>
      </text>
    </comment>
    <comment ref="E6" authorId="1" shapeId="0">
      <text>
        <r>
          <rPr>
            <b/>
            <sz val="9"/>
            <color indexed="81"/>
            <rFont val="Tahoma"/>
            <family val="2"/>
          </rPr>
          <t>Labor &amp; materials for general contractor (CG), electrical &amp; mechanical contractors THROUGH WHITE-BOX STAGE ONLY, plus all other subcontractors not listed elsewhere.  Does NOT Include the labor and materials to cover the initial TI expense for tenants signed up before and during construction.</t>
        </r>
      </text>
    </comment>
    <comment ref="F6" authorId="1" shapeId="0">
      <text>
        <r>
          <rPr>
            <b/>
            <sz val="9"/>
            <color indexed="81"/>
            <rFont val="Tahoma"/>
            <family val="2"/>
          </rPr>
          <t>This number should include the builder's overhead and profit but not the developer's fee.  When using Marshall &amp; Swift "Calculator" numbers, please deduct the cost of interim financing or do not include it in the "Soft Costs"</t>
        </r>
      </text>
    </comment>
    <comment ref="A7" authorId="1" shapeId="0">
      <text>
        <r>
          <rPr>
            <b/>
            <sz val="9"/>
            <color indexed="81"/>
            <rFont val="Tahoma"/>
            <family val="2"/>
          </rPr>
          <t xml:space="preserve">If you own property that is rolled into the project enter the value (or anticipated cost-whichever is higher) here.
</t>
        </r>
      </text>
    </comment>
    <comment ref="E7" authorId="1" shapeId="0">
      <text>
        <r>
          <rPr>
            <b/>
            <sz val="9"/>
            <color indexed="81"/>
            <rFont val="Tahoma"/>
            <family val="2"/>
          </rPr>
          <t>Cost of initial TI allowance for tenants signed up before and during construction.</t>
        </r>
      </text>
    </comment>
    <comment ref="E8" authorId="1" shapeId="0">
      <text>
        <r>
          <rPr>
            <b/>
            <sz val="9"/>
            <color indexed="81"/>
            <rFont val="Tahoma"/>
            <family val="2"/>
          </rPr>
          <t xml:space="preserve">All paving, outdoor lighting, signage and/or other permanent outdoor improvements except for sod trees shrubberies and other landscape or streetscaping items as listed below. </t>
        </r>
      </text>
    </comment>
    <comment ref="A10" authorId="1" shapeId="0">
      <text>
        <r>
          <rPr>
            <b/>
            <sz val="9"/>
            <color indexed="81"/>
            <rFont val="Tahoma"/>
            <family val="2"/>
          </rPr>
          <t xml:space="preserve">Please enter the anticipated net amount of any requested grants &amp; subsidies in this section.  Please include all "forgiveable loans" under this category.  </t>
        </r>
      </text>
    </comment>
    <comment ref="B11" authorId="1" shapeId="0">
      <text>
        <r>
          <rPr>
            <b/>
            <sz val="9"/>
            <color indexed="81"/>
            <rFont val="Tahoma"/>
            <family val="2"/>
          </rPr>
          <t xml:space="preserve">Insert the amount anticipated amount of TIF financing you expect to receive to subsidize your project. </t>
        </r>
      </text>
    </comment>
    <comment ref="E11" authorId="1" shapeId="0">
      <text>
        <r>
          <rPr>
            <b/>
            <sz val="9"/>
            <color indexed="81"/>
            <rFont val="Tahoma"/>
            <family val="2"/>
          </rPr>
          <t>This includes your costs for soil treatment and/or removal and disposal, mitigation or treatment of contaminated subsurface water plumes, asbestos, or lead-based paint removal from buildings or other improvements you intend to raze or remodel as part of this project-essentially all your "Phase 3" environmental costs. .</t>
        </r>
        <r>
          <rPr>
            <sz val="9"/>
            <color indexed="81"/>
            <rFont val="Tahoma"/>
            <family val="2"/>
          </rPr>
          <t xml:space="preserve">
</t>
        </r>
      </text>
    </comment>
    <comment ref="B12" authorId="1" shapeId="0">
      <text>
        <r>
          <rPr>
            <b/>
            <sz val="9"/>
            <color indexed="81"/>
            <rFont val="Tahoma"/>
            <family val="2"/>
          </rPr>
          <t>Insert the NET VALUE of the anticipated Tax Credit subsidy in these cells. For example: If Tax Credits are expected to be sold for $0.80 on the dollar enter the face value of the credits x 80% in these cells.  Please include a separate submission showing how the face values and net values were calculated.</t>
        </r>
      </text>
    </comment>
    <comment ref="E12" authorId="1" shapeId="0">
      <text>
        <r>
          <rPr>
            <b/>
            <sz val="9"/>
            <color indexed="81"/>
            <rFont val="Tahoma"/>
            <family val="2"/>
          </rPr>
          <t>Usually calculated as a reasonable percentage of all Hard &amp; Soft Costs.</t>
        </r>
      </text>
    </comment>
    <comment ref="B13" authorId="1" shapeId="0">
      <text>
        <r>
          <rPr>
            <b/>
            <sz val="9"/>
            <color indexed="81"/>
            <rFont val="Tahoma"/>
            <family val="2"/>
          </rPr>
          <t>Insert the NET VALUE of the anticipated Tax Credit subsidy in these cells. For example: If Tax Credits are expected to be sold for $0.80 on the dollar enter the face value of the credits x 80% in these cells.  Please include a separate submission showing how the face values and net values were calculated.</t>
        </r>
      </text>
    </comment>
    <comment ref="B14" authorId="1" shapeId="0">
      <text>
        <r>
          <rPr>
            <b/>
            <sz val="9"/>
            <color indexed="81"/>
            <rFont val="Tahoma"/>
            <family val="2"/>
          </rPr>
          <t>Insert the NET VALUE of the anticipated Tax Credit subsidy in these cells. For example: If Tax Credits are expected to be sold for $0.80 on the dollar enter the face value of the credits x 80% in these cells.  Please include a separate submission showing how the face values and net values were calculated.</t>
        </r>
      </text>
    </comment>
    <comment ref="E20" authorId="1" shapeId="0">
      <text>
        <r>
          <rPr>
            <b/>
            <sz val="9"/>
            <color indexed="81"/>
            <rFont val="Tahoma"/>
            <family val="2"/>
          </rPr>
          <t>Closing costs solely related to site acquisition and assemblage. NOT closing costs related to the placement of construction loans or permanent financing which appears under "Soft Costs" below.</t>
        </r>
        <r>
          <rPr>
            <sz val="9"/>
            <color indexed="81"/>
            <rFont val="Tahoma"/>
            <family val="2"/>
          </rPr>
          <t xml:space="preserve">
</t>
        </r>
      </text>
    </comment>
    <comment ref="B28" authorId="1" shapeId="0">
      <text>
        <r>
          <rPr>
            <b/>
            <sz val="9"/>
            <color indexed="81"/>
            <rFont val="Tahoma"/>
            <family val="2"/>
          </rPr>
          <t xml:space="preserve">Enter the Low end of the Tenant Improvement Range in this Cell
</t>
        </r>
      </text>
    </comment>
    <comment ref="C28" authorId="1" shapeId="0">
      <text>
        <r>
          <rPr>
            <b/>
            <sz val="9"/>
            <color indexed="81"/>
            <rFont val="Tahoma"/>
            <family val="2"/>
          </rPr>
          <t xml:space="preserve">Enter the high end of the Tenant Improvement Range in this Cell
</t>
        </r>
      </text>
    </comment>
    <comment ref="B29" authorId="1" shapeId="0">
      <text>
        <r>
          <rPr>
            <b/>
            <sz val="9"/>
            <color indexed="81"/>
            <rFont val="Tahoma"/>
            <family val="2"/>
          </rPr>
          <t>Enter the rates and terms for a "market rate" loan for your project in this column.</t>
        </r>
      </text>
    </comment>
    <comment ref="C29" authorId="1" shapeId="0">
      <text>
        <r>
          <rPr>
            <b/>
            <sz val="9"/>
            <color indexed="81"/>
            <rFont val="Tahoma"/>
            <family val="2"/>
          </rPr>
          <t>Enter the rates and terms for the mortgage you expect to actually get in this column.</t>
        </r>
      </text>
    </comment>
    <comment ref="E31" authorId="1" shapeId="0">
      <text>
        <r>
          <rPr>
            <b/>
            <sz val="9"/>
            <color indexed="81"/>
            <rFont val="Tahoma"/>
            <family val="2"/>
          </rPr>
          <t>In most cases this line-item should be sufficient to cover all negative cash flows after debt service until the project is stabilized.  Otherwise, the financial statements submitted with your proposal should reflect sufficient liquidity to cover those costs.</t>
        </r>
      </text>
    </comment>
    <comment ref="A34" authorId="1" shapeId="0">
      <text>
        <r>
          <rPr>
            <b/>
            <sz val="9"/>
            <color indexed="81"/>
            <rFont val="Tahoma"/>
            <family val="2"/>
          </rPr>
          <t xml:space="preserve">This may be defined as: The Discount (or Yield) Rate you would expect an appraiser or a loan underwriter to use in deriving the Market Value of your project to a typical investor for the purpose of quantifying the value of your project as collateral for a loan that complies with U.S. federal banking regulations. This rate is typically between 9% and 15% in the OKC Market depending on the type of property and the lender's perception of risk). Any entry of less than 8% will trigger a verification flag to the right of the green cell. NOTE: this is a YIELD rate NOT an OVERALL CAP RATE.  It represents a typical purchaser's targeted IRR on an unleveraged basis.
</t>
        </r>
        <r>
          <rPr>
            <sz val="9"/>
            <color indexed="81"/>
            <rFont val="Tahoma"/>
            <family val="2"/>
          </rPr>
          <t xml:space="preserve">
</t>
        </r>
      </text>
    </comment>
  </commentList>
</comments>
</file>

<file path=xl/comments3.xml><?xml version="1.0" encoding="utf-8"?>
<comments xmlns="http://schemas.openxmlformats.org/spreadsheetml/2006/main">
  <authors>
    <author>Bill</author>
    <author>Frank</author>
  </authors>
  <commentList>
    <comment ref="C6" authorId="0" shapeId="0">
      <text>
        <r>
          <rPr>
            <b/>
            <sz val="9"/>
            <color indexed="81"/>
            <rFont val="Tahoma"/>
            <family val="2"/>
          </rPr>
          <t>The percentage of rental space in each category based on</t>
        </r>
        <r>
          <rPr>
            <b/>
            <sz val="9"/>
            <color indexed="81"/>
            <rFont val="Tahoma"/>
            <family val="2"/>
          </rPr>
          <t xml:space="preserve"> the total NRSF in the property.</t>
        </r>
      </text>
    </comment>
    <comment ref="D6" authorId="0" shapeId="0">
      <text>
        <r>
          <rPr>
            <b/>
            <sz val="9"/>
            <color indexed="81"/>
            <rFont val="Tahoma"/>
            <family val="2"/>
          </rPr>
          <t>Enter as rent per square foot per year for all of the categories of space.</t>
        </r>
        <r>
          <rPr>
            <sz val="9"/>
            <color indexed="81"/>
            <rFont val="Tahoma"/>
            <family val="2"/>
          </rPr>
          <t xml:space="preserve">
</t>
        </r>
      </text>
    </comment>
    <comment ref="E6" authorId="0" shapeId="0">
      <text>
        <r>
          <rPr>
            <b/>
            <sz val="9"/>
            <color indexed="81"/>
            <rFont val="Tahoma"/>
            <family val="2"/>
          </rPr>
          <t xml:space="preserve">Enter the weighted average rate at which you expect rents to increase or decrease in this column.  </t>
        </r>
      </text>
    </comment>
    <comment ref="F6" authorId="1" shapeId="0">
      <text>
        <r>
          <rPr>
            <b/>
            <sz val="9"/>
            <color indexed="81"/>
            <rFont val="Tahoma"/>
            <family val="2"/>
          </rPr>
          <t>In most cases CAMs, or other Expense Recoveries, are only collectable on part of the space in each category because the lease terms usually vary from year to year and from tenant to tenant and from space category to space category.  Please enter the amount of expense recovery you are projecting for each category of space.  If you expect to sign an absolute (or triple) net lease for this category of space (as in the case of some single-tenant big-box retail leases, enter 100%.  If you are projecting several typical in-line retail space where some (or all) of the leases have clauses allowing for expense recoveries under the terms of normal common area maintenance fees (or CAMs), please enter the percentage you expect to collect whether or not it is a pass-through, CAM Expense, Expense Stop or other category of Expense Recovery.  Bear in mind that some expenses are typically not recoverable and rarely are all the CAMs collectable.  Expense Recoveries will only apply to the occupied space in any given year.</t>
        </r>
      </text>
    </comment>
    <comment ref="G6" authorId="0" shapeId="0">
      <text>
        <r>
          <rPr>
            <b/>
            <sz val="9"/>
            <color indexed="81"/>
            <rFont val="Tahoma"/>
            <family val="2"/>
          </rPr>
          <t>Your potential gross income is calculated in this column for each category of space based on the amount of space and the Rent per Square Foot.</t>
        </r>
      </text>
    </comment>
    <comment ref="H6" authorId="0" shapeId="0">
      <text>
        <r>
          <rPr>
            <b/>
            <sz val="9"/>
            <color indexed="81"/>
            <rFont val="Tahoma"/>
            <family val="2"/>
          </rPr>
          <t>Enter the Tenant Improvement Allowance for each category of rental space.</t>
        </r>
      </text>
    </comment>
    <comment ref="A17" authorId="0" shapeId="0">
      <text>
        <r>
          <rPr>
            <b/>
            <sz val="9"/>
            <color indexed="81"/>
            <rFont val="Tahoma"/>
            <family val="2"/>
          </rPr>
          <t>Fill in any other categories of space from this cell down.</t>
        </r>
      </text>
    </comment>
  </commentList>
</comments>
</file>

<file path=xl/comments4.xml><?xml version="1.0" encoding="utf-8"?>
<comments xmlns="http://schemas.openxmlformats.org/spreadsheetml/2006/main">
  <authors>
    <author>Frank</author>
  </authors>
  <commentList>
    <comment ref="B3" authorId="0" shapeId="0">
      <text>
        <r>
          <rPr>
            <b/>
            <sz val="9"/>
            <color indexed="81"/>
            <rFont val="Tahoma"/>
            <family val="2"/>
          </rPr>
          <t>Insert occupancy (not vacancy) as a percentage for each category of space for this year.</t>
        </r>
      </text>
    </comment>
    <comment ref="C3" authorId="0" shapeId="0">
      <text>
        <r>
          <rPr>
            <b/>
            <sz val="9"/>
            <color indexed="81"/>
            <rFont val="Tahoma"/>
            <family val="2"/>
          </rPr>
          <t>Insert occupancy (not vacancy) as a percentage for each category of space for this year.</t>
        </r>
      </text>
    </comment>
    <comment ref="D3" authorId="0" shapeId="0">
      <text>
        <r>
          <rPr>
            <b/>
            <sz val="9"/>
            <color indexed="81"/>
            <rFont val="Tahoma"/>
            <family val="2"/>
          </rPr>
          <t>Insert occupancy (not vacancy) as a percentage for each category of space for this year.</t>
        </r>
      </text>
    </comment>
    <comment ref="E3" authorId="0" shapeId="0">
      <text>
        <r>
          <rPr>
            <b/>
            <sz val="9"/>
            <color indexed="81"/>
            <rFont val="Tahoma"/>
            <family val="2"/>
          </rPr>
          <t>Insert occupancy (not vacancy) as a percentage for each category of space for this year.</t>
        </r>
      </text>
    </comment>
    <comment ref="F3" authorId="0" shapeId="0">
      <text>
        <r>
          <rPr>
            <b/>
            <sz val="9"/>
            <color indexed="81"/>
            <rFont val="Tahoma"/>
            <family val="2"/>
          </rPr>
          <t>Insert occupancy (not vacancy) as a percentage for each category of space for this year.</t>
        </r>
      </text>
    </comment>
    <comment ref="G3" authorId="0" shapeId="0">
      <text>
        <r>
          <rPr>
            <b/>
            <sz val="9"/>
            <color indexed="81"/>
            <rFont val="Tahoma"/>
            <family val="2"/>
          </rPr>
          <t>Insert occupancy (not vacancy) as a percentage for each category of space for this year.</t>
        </r>
      </text>
    </comment>
    <comment ref="H3" authorId="0" shapeId="0">
      <text>
        <r>
          <rPr>
            <b/>
            <sz val="9"/>
            <color indexed="81"/>
            <rFont val="Tahoma"/>
            <family val="2"/>
          </rPr>
          <t>Insert occupancy (not vacancy) as a percentage for each category of space for this year.</t>
        </r>
      </text>
    </comment>
    <comment ref="I3" authorId="0" shapeId="0">
      <text>
        <r>
          <rPr>
            <b/>
            <sz val="9"/>
            <color indexed="81"/>
            <rFont val="Tahoma"/>
            <family val="2"/>
          </rPr>
          <t>Insert occupancy (not vacancy) as a percentage for each category of space for this year.</t>
        </r>
      </text>
    </comment>
    <comment ref="J3" authorId="0" shapeId="0">
      <text>
        <r>
          <rPr>
            <b/>
            <sz val="9"/>
            <color indexed="81"/>
            <rFont val="Tahoma"/>
            <family val="2"/>
          </rPr>
          <t>Insert the Potential Gross Rental Income for each category of  space as if it was 100% rented in Yr. 1.</t>
        </r>
      </text>
    </comment>
    <comment ref="J22" authorId="0" shapeId="0">
      <text>
        <r>
          <rPr>
            <b/>
            <sz val="9"/>
            <color indexed="81"/>
            <rFont val="Tahoma"/>
            <family val="2"/>
          </rPr>
          <t>Enter the average rate at which you expect rents to grow (year over year) for each category of space as a percentage.</t>
        </r>
      </text>
    </comment>
  </commentList>
</comments>
</file>

<file path=xl/comments5.xml><?xml version="1.0" encoding="utf-8"?>
<comments xmlns="http://schemas.openxmlformats.org/spreadsheetml/2006/main">
  <authors>
    <author>Bill</author>
  </authors>
  <commentList>
    <comment ref="A6" authorId="0" shapeId="0">
      <text>
        <r>
          <rPr>
            <b/>
            <sz val="9"/>
            <color indexed="81"/>
            <rFont val="Tahoma"/>
            <family val="2"/>
          </rPr>
          <t>Enter the amount of square footage (from the space above) that is subject to Percentage Rents.  For example, If a Shopping Center has 10,000 SF of Anchor Space and 5,000 SF is leased by an Anchor tenant with a percentage rent clause enter 5,000 here.</t>
        </r>
      </text>
    </comment>
    <comment ref="A7" authorId="0" shapeId="0">
      <text>
        <r>
          <rPr>
            <b/>
            <sz val="9"/>
            <color indexed="81"/>
            <rFont val="Tahoma"/>
            <family val="2"/>
          </rPr>
          <t>Please enter the projected sales in this row in dollars per square foot.</t>
        </r>
      </text>
    </comment>
    <comment ref="A8" authorId="0" shapeId="0">
      <text>
        <r>
          <rPr>
            <b/>
            <sz val="9"/>
            <color indexed="81"/>
            <rFont val="Tahoma"/>
            <family val="2"/>
          </rPr>
          <t>Typically percentage rents are subject to threshold earnings. Please enter the threshold here below which there is no percentage rent due (in sales per SF).</t>
        </r>
        <r>
          <rPr>
            <sz val="9"/>
            <color indexed="81"/>
            <rFont val="Tahoma"/>
            <family val="2"/>
          </rPr>
          <t xml:space="preserve">
</t>
        </r>
      </text>
    </comment>
    <comment ref="A10" authorId="0" shapeId="0">
      <text>
        <r>
          <rPr>
            <b/>
            <sz val="9"/>
            <color indexed="81"/>
            <rFont val="Tahoma"/>
            <family val="2"/>
          </rPr>
          <t>Enter the amount of rent here (as a percentage of qualified sales).</t>
        </r>
      </text>
    </comment>
    <comment ref="A11" authorId="0" shapeId="0">
      <text>
        <r>
          <rPr>
            <b/>
            <sz val="9"/>
            <color indexed="81"/>
            <rFont val="Tahoma"/>
            <family val="2"/>
          </rPr>
          <t>In these cells the spreadsheet will calculate anticipated percentage rents for this category of space each year of the holding period.</t>
        </r>
      </text>
    </comment>
    <comment ref="A12" authorId="0" shapeId="0">
      <text>
        <r>
          <rPr>
            <b/>
            <sz val="9"/>
            <color indexed="81"/>
            <rFont val="Tahoma"/>
            <family val="2"/>
          </rPr>
          <t>See the notes in the Comments above for each similar line-item.</t>
        </r>
      </text>
    </comment>
    <comment ref="A20" authorId="0" shapeId="0">
      <text>
        <r>
          <rPr>
            <b/>
            <sz val="9"/>
            <color indexed="81"/>
            <rFont val="Tahoma"/>
            <family val="2"/>
          </rPr>
          <t>See the notes in the Comments above for each similar line-item.</t>
        </r>
      </text>
    </comment>
    <comment ref="A28" authorId="0" shapeId="0">
      <text>
        <r>
          <rPr>
            <b/>
            <sz val="9"/>
            <color indexed="81"/>
            <rFont val="Tahoma"/>
            <family val="2"/>
          </rPr>
          <t>See the notes in the Comments above for each similar line-item.</t>
        </r>
      </text>
    </comment>
    <comment ref="A36" authorId="0" shapeId="0">
      <text>
        <r>
          <rPr>
            <b/>
            <sz val="9"/>
            <color indexed="81"/>
            <rFont val="Tahoma"/>
            <family val="2"/>
          </rPr>
          <t>See the notes in the Comments above for each similar line-item.</t>
        </r>
        <r>
          <rPr>
            <sz val="9"/>
            <color indexed="81"/>
            <rFont val="Tahoma"/>
            <family val="2"/>
          </rPr>
          <t xml:space="preserve">
</t>
        </r>
      </text>
    </comment>
    <comment ref="A44" authorId="0" shapeId="0">
      <text>
        <r>
          <rPr>
            <b/>
            <sz val="9"/>
            <color indexed="81"/>
            <rFont val="Tahoma"/>
            <family val="2"/>
          </rPr>
          <t>See the notes in the Comments above for each similar line-item.</t>
        </r>
      </text>
    </comment>
    <comment ref="A52" authorId="0" shapeId="0">
      <text>
        <r>
          <rPr>
            <b/>
            <sz val="9"/>
            <color indexed="81"/>
            <rFont val="Tahoma"/>
            <family val="2"/>
          </rPr>
          <t>See the notes in the Comments above for each similar line-item.</t>
        </r>
        <r>
          <rPr>
            <sz val="9"/>
            <color indexed="81"/>
            <rFont val="Tahoma"/>
            <family val="2"/>
          </rPr>
          <t xml:space="preserve">
</t>
        </r>
      </text>
    </comment>
    <comment ref="A60" authorId="0" shapeId="0">
      <text>
        <r>
          <rPr>
            <b/>
            <sz val="9"/>
            <color indexed="81"/>
            <rFont val="Tahoma"/>
            <family val="2"/>
          </rPr>
          <t>See the notes in the Comments above for each similar line-item.</t>
        </r>
      </text>
    </comment>
    <comment ref="A68" authorId="0" shapeId="0">
      <text>
        <r>
          <rPr>
            <b/>
            <sz val="9"/>
            <color indexed="81"/>
            <rFont val="Tahoma"/>
            <family val="2"/>
          </rPr>
          <t>See the notes in the Comments above for each similar line-item.</t>
        </r>
        <r>
          <rPr>
            <sz val="9"/>
            <color indexed="81"/>
            <rFont val="Tahoma"/>
            <family val="2"/>
          </rPr>
          <t xml:space="preserve">
</t>
        </r>
      </text>
    </comment>
    <comment ref="A76" authorId="0" shapeId="0">
      <text>
        <r>
          <rPr>
            <b/>
            <sz val="9"/>
            <color indexed="81"/>
            <rFont val="Tahoma"/>
            <family val="2"/>
          </rPr>
          <t>See the notes in the Comments above for each similar line-item.</t>
        </r>
        <r>
          <rPr>
            <sz val="9"/>
            <color indexed="81"/>
            <rFont val="Tahoma"/>
            <family val="2"/>
          </rPr>
          <t xml:space="preserve">
</t>
        </r>
      </text>
    </comment>
    <comment ref="A86" authorId="0" shapeId="0">
      <text>
        <r>
          <rPr>
            <b/>
            <sz val="9"/>
            <color indexed="81"/>
            <rFont val="Tahoma"/>
            <family val="2"/>
          </rPr>
          <t>See the notes in the Comments above for each similar line-item.</t>
        </r>
        <r>
          <rPr>
            <sz val="9"/>
            <color indexed="81"/>
            <rFont val="Tahoma"/>
            <family val="2"/>
          </rPr>
          <t xml:space="preserve">
</t>
        </r>
      </text>
    </comment>
    <comment ref="A92" authorId="0" shapeId="0">
      <text>
        <r>
          <rPr>
            <b/>
            <sz val="9"/>
            <color indexed="81"/>
            <rFont val="Tahoma"/>
            <family val="2"/>
          </rPr>
          <t>See the notes in the Comments above for each similar line-item.</t>
        </r>
        <r>
          <rPr>
            <sz val="9"/>
            <color indexed="81"/>
            <rFont val="Tahoma"/>
            <family val="2"/>
          </rPr>
          <t xml:space="preserve">
</t>
        </r>
      </text>
    </comment>
    <comment ref="A100" authorId="0" shapeId="0">
      <text>
        <r>
          <rPr>
            <b/>
            <sz val="9"/>
            <color indexed="81"/>
            <rFont val="Tahoma"/>
            <family val="2"/>
          </rPr>
          <t>See the notes in the Comments above for each similar line-item.</t>
        </r>
        <r>
          <rPr>
            <sz val="9"/>
            <color indexed="81"/>
            <rFont val="Tahoma"/>
            <family val="2"/>
          </rPr>
          <t xml:space="preserve">
</t>
        </r>
      </text>
    </comment>
    <comment ref="A108" authorId="0" shapeId="0">
      <text>
        <r>
          <rPr>
            <b/>
            <sz val="9"/>
            <color indexed="81"/>
            <rFont val="Tahoma"/>
            <family val="2"/>
          </rPr>
          <t>See the notes in the Comments above for each similar line-item.</t>
        </r>
        <r>
          <rPr>
            <sz val="9"/>
            <color indexed="81"/>
            <rFont val="Tahoma"/>
            <family val="2"/>
          </rPr>
          <t xml:space="preserve">
</t>
        </r>
      </text>
    </comment>
    <comment ref="A116" authorId="0" shapeId="0">
      <text>
        <r>
          <rPr>
            <b/>
            <sz val="9"/>
            <color indexed="81"/>
            <rFont val="Tahoma"/>
            <family val="2"/>
          </rPr>
          <t>See the notes in the Comments above for each similar line-item.</t>
        </r>
        <r>
          <rPr>
            <sz val="9"/>
            <color indexed="81"/>
            <rFont val="Tahoma"/>
            <family val="2"/>
          </rPr>
          <t xml:space="preserve">
</t>
        </r>
      </text>
    </comment>
    <comment ref="A124" authorId="0" shapeId="0">
      <text>
        <r>
          <rPr>
            <b/>
            <sz val="9"/>
            <color indexed="81"/>
            <rFont val="Tahoma"/>
            <family val="2"/>
          </rPr>
          <t>See the notes in the Comments above for each similar line-item.</t>
        </r>
        <r>
          <rPr>
            <sz val="9"/>
            <color indexed="81"/>
            <rFont val="Tahoma"/>
            <family val="2"/>
          </rPr>
          <t xml:space="preserve">
</t>
        </r>
      </text>
    </comment>
    <comment ref="A132" authorId="0" shapeId="0">
      <text>
        <r>
          <rPr>
            <b/>
            <sz val="9"/>
            <color indexed="81"/>
            <rFont val="Tahoma"/>
            <family val="2"/>
          </rPr>
          <t>See the notes in the Comments above for each similar line-item.</t>
        </r>
        <r>
          <rPr>
            <sz val="9"/>
            <color indexed="81"/>
            <rFont val="Tahoma"/>
            <family val="2"/>
          </rPr>
          <t xml:space="preserve">
</t>
        </r>
      </text>
    </comment>
    <comment ref="A141" authorId="0" shapeId="0">
      <text>
        <r>
          <rPr>
            <b/>
            <sz val="9"/>
            <color indexed="81"/>
            <rFont val="Tahoma"/>
            <family val="2"/>
          </rPr>
          <t>In this row the percentage rent calculations are automatically totaled for each year in the holding period.</t>
        </r>
        <r>
          <rPr>
            <sz val="9"/>
            <color indexed="81"/>
            <rFont val="Tahoma"/>
            <family val="2"/>
          </rPr>
          <t xml:space="preserve">
</t>
        </r>
      </text>
    </comment>
  </commentList>
</comments>
</file>

<file path=xl/comments6.xml><?xml version="1.0" encoding="utf-8"?>
<comments xmlns="http://schemas.openxmlformats.org/spreadsheetml/2006/main">
  <authors>
    <author>Frank</author>
  </authors>
  <commentList>
    <comment ref="J21" authorId="0" shapeId="0">
      <text>
        <r>
          <rPr>
            <b/>
            <sz val="9"/>
            <color indexed="81"/>
            <rFont val="Tahoma"/>
            <family val="2"/>
          </rPr>
          <t>This is the Landlord's cost TI for all the leftover space when financial occupancy stabilizes at more than 90% and less than 100%.  This cost is spread evenly over the entire holding period.</t>
        </r>
      </text>
    </comment>
  </commentList>
</comments>
</file>

<file path=xl/comments7.xml><?xml version="1.0" encoding="utf-8"?>
<comments xmlns="http://schemas.openxmlformats.org/spreadsheetml/2006/main">
  <authors>
    <author>Frank</author>
    <author>Bill</author>
  </authors>
  <commentList>
    <comment ref="C3" authorId="0" shapeId="0">
      <text>
        <r>
          <rPr>
            <b/>
            <sz val="9"/>
            <color indexed="81"/>
            <rFont val="Tahoma"/>
            <family val="2"/>
          </rPr>
          <t xml:space="preserve">Insert FTEs or "Full-Time Equivalents" in this column.  One employee working "full-time" or 40 hours = one (1) FTE.  One plus a part time employee working only 10 hours a week = 1.25 FTEs and so on.
  </t>
        </r>
      </text>
    </comment>
    <comment ref="D3" authorId="1" shapeId="0">
      <text>
        <r>
          <rPr>
            <b/>
            <sz val="9"/>
            <color indexed="81"/>
            <rFont val="Tahoma"/>
            <family val="2"/>
          </rPr>
          <t>Please enter the hourly wage rate (convert salaries to hourly rates based on a 40 hour work week).</t>
        </r>
        <r>
          <rPr>
            <sz val="9"/>
            <color indexed="81"/>
            <rFont val="Tahoma"/>
            <family val="2"/>
          </rPr>
          <t xml:space="preserve">
</t>
        </r>
      </text>
    </comment>
    <comment ref="E3" authorId="1" shapeId="0">
      <text>
        <r>
          <rPr>
            <b/>
            <sz val="9"/>
            <color indexed="81"/>
            <rFont val="Tahoma"/>
            <family val="2"/>
          </rPr>
          <t xml:space="preserve">Taxes &amp; Benefits.  Please enter as a percentage of the wage rate for each employee category.  It should cover FICA, FUTA, SUTA, employee retirement contributions, worker's compensation, health and other insurance benefits, representing non-salary costs to the employer.  </t>
        </r>
        <r>
          <rPr>
            <sz val="9"/>
            <color indexed="81"/>
            <rFont val="Tahoma"/>
            <family val="2"/>
          </rPr>
          <t xml:space="preserve">
</t>
        </r>
      </text>
    </comment>
    <comment ref="I3" authorId="1" shapeId="0">
      <text>
        <r>
          <rPr>
            <b/>
            <sz val="9"/>
            <color indexed="81"/>
            <rFont val="Tahoma"/>
            <family val="2"/>
          </rPr>
          <t>Enter the Year at which this payroll items commences.  Management and Leasing employees are typically hired before maintenance or security employees.</t>
        </r>
        <r>
          <rPr>
            <sz val="9"/>
            <color indexed="81"/>
            <rFont val="Tahoma"/>
            <family val="2"/>
          </rPr>
          <t xml:space="preserve">
</t>
        </r>
      </text>
    </comment>
    <comment ref="G4" authorId="0" shapeId="0">
      <text>
        <r>
          <rPr>
            <b/>
            <sz val="9"/>
            <color indexed="81"/>
            <rFont val="Tahoma"/>
            <family val="2"/>
          </rPr>
          <t>Enter the rate at which you expect the employment costs to increase for management employees.</t>
        </r>
      </text>
    </comment>
    <comment ref="G12" authorId="0" shapeId="0">
      <text>
        <r>
          <rPr>
            <b/>
            <sz val="9"/>
            <color indexed="81"/>
            <rFont val="Tahoma"/>
            <family val="2"/>
          </rPr>
          <t>Enter the rate at which you expect the employment costs to increase for security employees.</t>
        </r>
      </text>
    </comment>
    <comment ref="G20" authorId="0" shapeId="0">
      <text>
        <r>
          <rPr>
            <b/>
            <sz val="9"/>
            <color indexed="81"/>
            <rFont val="Tahoma"/>
            <family val="2"/>
          </rPr>
          <t>Enter the rate at which you expect the employment costs to increase for maintenance employees.</t>
        </r>
      </text>
    </comment>
  </commentList>
</comments>
</file>

<file path=xl/comments8.xml><?xml version="1.0" encoding="utf-8"?>
<comments xmlns="http://schemas.openxmlformats.org/spreadsheetml/2006/main">
  <authors>
    <author>Frank</author>
    <author>Bill</author>
  </authors>
  <commentList>
    <comment ref="C3" authorId="0" shapeId="0">
      <text>
        <r>
          <rPr>
            <b/>
            <sz val="9"/>
            <color indexed="81"/>
            <rFont val="Tahoma"/>
            <family val="2"/>
          </rPr>
          <t>The recoverability of any particular expense category is a contractual matter.  The expenses have been categorized in a standardized way for the purpose of comparison.</t>
        </r>
      </text>
    </comment>
    <comment ref="D3" authorId="1" shapeId="0">
      <text>
        <r>
          <rPr>
            <b/>
            <sz val="9"/>
            <color indexed="81"/>
            <rFont val="Tahoma"/>
            <family val="2"/>
          </rPr>
          <t>You may insert a percentage "Rate of Change" in the green cells within this column to drive the expenses in years' 2 through 8 or you may leave these cells blank.</t>
        </r>
      </text>
    </comment>
    <comment ref="B22" authorId="0" shapeId="0">
      <text>
        <r>
          <rPr>
            <b/>
            <sz val="9"/>
            <color indexed="81"/>
            <rFont val="Tahoma"/>
            <family val="2"/>
          </rPr>
          <t>Please Include all anticipated BID &amp; SID Assessments if the property is in a Business Improvement District or a Special Improvement District.</t>
        </r>
      </text>
    </comment>
    <comment ref="B28" authorId="1" shapeId="0">
      <text>
        <r>
          <rPr>
            <b/>
            <sz val="9"/>
            <color indexed="81"/>
            <rFont val="Tahoma"/>
            <family val="2"/>
          </rPr>
          <t xml:space="preserve">Include landscape and parking lot maintenance (mow, edge, trim, clip, leaf and trash pickup, fertilizer, weed control, snow removal pothole and curb repairs sealing, striping, etc.). Also include lamping and ballasts for outdoor lights, maintenance of signage etc.) </t>
        </r>
      </text>
    </comment>
  </commentList>
</comments>
</file>

<file path=xl/comments9.xml><?xml version="1.0" encoding="utf-8"?>
<comments xmlns="http://schemas.openxmlformats.org/spreadsheetml/2006/main">
  <authors>
    <author>Bill</author>
    <author>Frank</author>
  </authors>
  <commentList>
    <comment ref="K4" authorId="0" shapeId="0">
      <text>
        <r>
          <rPr>
            <b/>
            <sz val="9"/>
            <color indexed="81"/>
            <rFont val="Tahoma"/>
            <family val="2"/>
          </rPr>
          <t>Year 8 is included solely to estimate the reversionary interest by application of a foreword-looking Terminal Cap Rate.</t>
        </r>
      </text>
    </comment>
    <comment ref="D5" authorId="0" shapeId="0">
      <text>
        <r>
          <rPr>
            <b/>
            <sz val="9"/>
            <color indexed="81"/>
            <rFont val="Tahoma"/>
            <family val="2"/>
          </rPr>
          <t xml:space="preserve">Enter date in the following format: MM/DD/YYYY
</t>
        </r>
      </text>
    </comment>
    <comment ref="B15" authorId="1" shapeId="0">
      <text>
        <r>
          <rPr>
            <b/>
            <sz val="9"/>
            <color indexed="81"/>
            <rFont val="Tahoma"/>
            <family val="2"/>
          </rPr>
          <t>Enter the projected annual income from retail vendors who operate kiosks or who otherwise generate sales from the indoor or outdoor common areas.</t>
        </r>
      </text>
    </comment>
    <comment ref="B16" authorId="1" shapeId="0">
      <text>
        <r>
          <rPr>
            <b/>
            <sz val="9"/>
            <color indexed="81"/>
            <rFont val="Tahoma"/>
            <family val="2"/>
          </rPr>
          <t>Enter other categories of income here such as net proceeds from the sale or lease of outparcels and pad sites, antenna &amp; billboard site rents, etc.</t>
        </r>
      </text>
    </comment>
    <comment ref="C33" authorId="0" shapeId="0">
      <text>
        <r>
          <rPr>
            <b/>
            <sz val="9"/>
            <color indexed="81"/>
            <rFont val="Tahoma"/>
            <family val="2"/>
          </rPr>
          <t xml:space="preserve">Terminal Cap Rate Note: Typically the terminal cap rate is at least 100 basis points higher than the stabilized or going-in rate.
</t>
        </r>
        <r>
          <rPr>
            <sz val="9"/>
            <color indexed="81"/>
            <rFont val="Tahoma"/>
            <family val="2"/>
          </rPr>
          <t xml:space="preserve">
</t>
        </r>
      </text>
    </comment>
    <comment ref="J34" authorId="0" shapeId="0">
      <text>
        <r>
          <rPr>
            <b/>
            <sz val="9"/>
            <color indexed="81"/>
            <rFont val="Tahoma"/>
            <family val="2"/>
          </rPr>
          <t>Reversion is Projected by applying Terminal Cap Rate to Year 8 NOI before TI, Reserves and Leasing Commissions</t>
        </r>
        <r>
          <rPr>
            <sz val="9"/>
            <color indexed="81"/>
            <rFont val="Tahoma"/>
            <family val="2"/>
          </rPr>
          <t xml:space="preserve">
</t>
        </r>
      </text>
    </comment>
  </commentList>
</comments>
</file>

<file path=xl/sharedStrings.xml><?xml version="1.0" encoding="utf-8"?>
<sst xmlns="http://schemas.openxmlformats.org/spreadsheetml/2006/main" count="642" uniqueCount="416">
  <si>
    <t>Hard Costs</t>
  </si>
  <si>
    <t>Performance Bond</t>
  </si>
  <si>
    <t>Soft Costs</t>
  </si>
  <si>
    <t>Appraisal Fees</t>
  </si>
  <si>
    <t>Market Study (if any)</t>
  </si>
  <si>
    <t>Environmental Remediation</t>
  </si>
  <si>
    <t>Labor &amp; Materials (Landscape/Streetscape)</t>
  </si>
  <si>
    <t>Initial Operating Reserves</t>
  </si>
  <si>
    <t>Contingency Reserve</t>
  </si>
  <si>
    <t>Tax Increment Financing (TIF)</t>
  </si>
  <si>
    <t>Total Sources:</t>
  </si>
  <si>
    <t>Debt Service Coverage Ratio</t>
  </si>
  <si>
    <t>$/GSF</t>
  </si>
  <si>
    <t>$/NRSF</t>
  </si>
  <si>
    <t>GBA</t>
  </si>
  <si>
    <t xml:space="preserve">NRSF </t>
  </si>
  <si>
    <t>Other Abbreviations</t>
  </si>
  <si>
    <t xml:space="preserve">DSCR </t>
  </si>
  <si>
    <t xml:space="preserve">OER </t>
  </si>
  <si>
    <t>Debt Service</t>
  </si>
  <si>
    <t xml:space="preserve">FF&amp;E </t>
  </si>
  <si>
    <t>Furniture Fixtures &amp; Equipment</t>
  </si>
  <si>
    <t>Site Acquisition Costs</t>
  </si>
  <si>
    <t>General  Abbreviations:</t>
  </si>
  <si>
    <t>GRSF</t>
  </si>
  <si>
    <t>Year</t>
  </si>
  <si>
    <t>Period Ending</t>
  </si>
  <si>
    <t>Totals</t>
  </si>
  <si>
    <t>Discount Rate for Loan Appraisal</t>
  </si>
  <si>
    <t>Periodic Cash Flows</t>
  </si>
  <si>
    <t>Discounted Cash Flows</t>
  </si>
  <si>
    <t>Grading &amp; Site Preparation</t>
  </si>
  <si>
    <t>Interest Rate</t>
  </si>
  <si>
    <t>Loan Payoff</t>
  </si>
  <si>
    <t>Periodic Cash Flows Before Debt Service</t>
  </si>
  <si>
    <t>Unleveraged IRR</t>
  </si>
  <si>
    <t>USES</t>
  </si>
  <si>
    <t>SOURCES</t>
  </si>
  <si>
    <t>Subtotal (Equity)</t>
  </si>
  <si>
    <t>Subtotal( Grants &amp; Subsidies)</t>
  </si>
  <si>
    <t>Minimum Debt Service Coverage Ratio</t>
  </si>
  <si>
    <t xml:space="preserve">Unleveraged Discount Rate for Loan Appraisal </t>
  </si>
  <si>
    <t>Cash Equity</t>
  </si>
  <si>
    <t>Typ. Investor Rate</t>
  </si>
  <si>
    <t>1 -</t>
  </si>
  <si>
    <t>INSTRUCTIONS TO PROSPECTIVE REDEVELOPER</t>
  </si>
  <si>
    <r>
      <t>FTE</t>
    </r>
    <r>
      <rPr>
        <sz val="8"/>
        <color theme="1"/>
        <rFont val="Calibri"/>
        <family val="2"/>
        <scheme val="minor"/>
      </rPr>
      <t>s</t>
    </r>
  </si>
  <si>
    <t>PGRI</t>
  </si>
  <si>
    <t>Potential Gross Rental Income (Excludes Ancillary Income)</t>
  </si>
  <si>
    <t>Labor &amp; Materials (Site Improvements)</t>
  </si>
  <si>
    <t>City Permits &amp; Inspections</t>
  </si>
  <si>
    <t>Construction Loan Interest &amp; Fees</t>
  </si>
  <si>
    <t>Architectural &amp; Engineering  Fees</t>
  </si>
  <si>
    <t xml:space="preserve">Total Costs </t>
  </si>
  <si>
    <t>Grants &amp; Subsidies (G&amp;S)</t>
  </si>
  <si>
    <t>Debt Financing Needed (Permanent)</t>
  </si>
  <si>
    <t>Amortization Term (in Years)</t>
  </si>
  <si>
    <t>Affordable Housing Tax Credits</t>
  </si>
  <si>
    <t>DCF</t>
  </si>
  <si>
    <t>Discounted Cash Flow</t>
  </si>
  <si>
    <t>Historic Tax Credits (Federal)</t>
  </si>
  <si>
    <t>Historic Tax Credits (State)</t>
  </si>
  <si>
    <t>Income &amp; Expense Abbreviations</t>
  </si>
  <si>
    <t>Do not attempt to change any other cells.  If you find an error, please let us know so we can fix it.</t>
  </si>
  <si>
    <t>2-</t>
  </si>
  <si>
    <t>3-</t>
  </si>
  <si>
    <t>4-</t>
  </si>
  <si>
    <t>5-</t>
  </si>
  <si>
    <t>FF&amp;E</t>
  </si>
  <si>
    <t>EGRI</t>
  </si>
  <si>
    <r>
      <rPr>
        <sz val="9"/>
        <color theme="1"/>
        <rFont val="Calibri"/>
        <family val="2"/>
        <scheme val="minor"/>
      </rPr>
      <t>R</t>
    </r>
    <r>
      <rPr>
        <vertAlign val="subscript"/>
        <sz val="8"/>
        <color theme="1"/>
        <rFont val="Calibri"/>
        <family val="2"/>
        <scheme val="minor"/>
      </rPr>
      <t>T</t>
    </r>
  </si>
  <si>
    <t>IRR</t>
  </si>
  <si>
    <t>Internal Rate of Return (Leveraged or Unleveraged)</t>
  </si>
  <si>
    <t>LTV</t>
  </si>
  <si>
    <t>APR</t>
  </si>
  <si>
    <t>Annual Percentage Rate</t>
  </si>
  <si>
    <r>
      <t>R</t>
    </r>
    <r>
      <rPr>
        <b/>
        <vertAlign val="subscript"/>
        <sz val="8"/>
        <color theme="1"/>
        <rFont val="Aharoni"/>
        <charset val="177"/>
      </rPr>
      <t>o</t>
    </r>
  </si>
  <si>
    <r>
      <t xml:space="preserve">Operating Expense Ratio = Total Operating Expenses </t>
    </r>
    <r>
      <rPr>
        <sz val="11"/>
        <color theme="1"/>
        <rFont val="Ebrima"/>
      </rPr>
      <t>÷</t>
    </r>
    <r>
      <rPr>
        <sz val="11"/>
        <color theme="1"/>
        <rFont val="Calibri"/>
        <family val="2"/>
        <scheme val="minor"/>
      </rPr>
      <t xml:space="preserve"> EGRI</t>
    </r>
  </si>
  <si>
    <t>Loan-to-Value Ratio</t>
  </si>
  <si>
    <t>G&amp;S</t>
  </si>
  <si>
    <t>Demolition of Unwanted/Obsolete Structures</t>
  </si>
  <si>
    <t>All Closing Costs Related to Site Acquisition</t>
  </si>
  <si>
    <t>Total Costs (w/o Site Acquisition):</t>
  </si>
  <si>
    <t>Permanent Financing Underwriting Assumptions</t>
  </si>
  <si>
    <t>Permanent Loan Fees &amp; Underwriting Costs</t>
  </si>
  <si>
    <t>Enter Other Site Acquisition Cost(s) Here</t>
  </si>
  <si>
    <t>Enter Other Soft Cost(s) Here</t>
  </si>
  <si>
    <t>SF</t>
  </si>
  <si>
    <t>Square Feet</t>
  </si>
  <si>
    <t>Call Provision (in Years)</t>
  </si>
  <si>
    <t>GLOSSARY OF ABREVIATIONS &amp; DEFINITIONS OF TERMS USED IN THIS WORKBOOK</t>
  </si>
  <si>
    <t>W&amp;S</t>
  </si>
  <si>
    <t>Environmental Reports &amp; Remediation (Ph. 1-3)</t>
  </si>
  <si>
    <t>Redeveloper's Internal Rate of Return (IRR)</t>
  </si>
  <si>
    <t>Leveraged IRR</t>
  </si>
  <si>
    <t>Periodic Cash Flows After Debt Service</t>
  </si>
  <si>
    <t>Terms</t>
  </si>
  <si>
    <t>Reversion</t>
  </si>
  <si>
    <t>Is maximum loan potential greater than debt financing needed?</t>
  </si>
  <si>
    <t>If "Yes" project is bankable.</t>
  </si>
  <si>
    <t>INTRODUCTION</t>
  </si>
  <si>
    <t>Efficiency Ratio</t>
  </si>
  <si>
    <t>PV of All Cash Flows (Anticipated Appraisal)</t>
  </si>
  <si>
    <t xml:space="preserve">LTVR:                                                                    x </t>
  </si>
  <si>
    <t>PV of Periodic Rental Income Cash Flows</t>
  </si>
  <si>
    <t>Periodic Cash Flows From Rents</t>
  </si>
  <si>
    <t>Discount Rate</t>
  </si>
  <si>
    <t>Equivalent Level Income</t>
  </si>
  <si>
    <t>Calculation of Loan Value and Stabilized Overall Cap Rate</t>
  </si>
  <si>
    <r>
      <t>Overall Cap Rate (R</t>
    </r>
    <r>
      <rPr>
        <b/>
        <vertAlign val="subscript"/>
        <sz val="11"/>
        <color theme="1"/>
        <rFont val="Calibri"/>
        <family val="2"/>
        <scheme val="minor"/>
      </rPr>
      <t>o</t>
    </r>
    <r>
      <rPr>
        <b/>
        <sz val="11"/>
        <color theme="1"/>
        <rFont val="Calibri"/>
        <family val="2"/>
        <scheme val="minor"/>
      </rPr>
      <t>) (Stabilized)</t>
    </r>
  </si>
  <si>
    <t>Effective Gross Rental Income = PGRI less Vacancy &amp; Collection Losses</t>
  </si>
  <si>
    <r>
      <t>CAM</t>
    </r>
    <r>
      <rPr>
        <sz val="8"/>
        <color theme="1"/>
        <rFont val="Calibri"/>
        <family val="2"/>
        <scheme val="minor"/>
      </rPr>
      <t>s</t>
    </r>
  </si>
  <si>
    <r>
      <t>EPT</t>
    </r>
    <r>
      <rPr>
        <sz val="8"/>
        <color theme="1"/>
        <rFont val="Calibri"/>
        <family val="2"/>
        <scheme val="minor"/>
      </rPr>
      <t>s</t>
    </r>
  </si>
  <si>
    <t>TI</t>
  </si>
  <si>
    <t>Rate</t>
  </si>
  <si>
    <t>Term</t>
  </si>
  <si>
    <t>Length of Lease</t>
  </si>
  <si>
    <t xml:space="preserve">Terms </t>
  </si>
  <si>
    <t>Full Service Lease</t>
  </si>
  <si>
    <t>Cash Equity From Developer</t>
  </si>
  <si>
    <t>Cash Value of Land/Buildings Owned</t>
  </si>
  <si>
    <t>Labor &amp; Materials to cover initial TI Allowance</t>
  </si>
  <si>
    <t>Anchor Space</t>
  </si>
  <si>
    <t>Sub-Anchor Space</t>
  </si>
  <si>
    <t>Retail Space Multi-Tenant</t>
  </si>
  <si>
    <t>Restaurant Space Multi-Tenant</t>
  </si>
  <si>
    <t>Retail Space Single-Tenant</t>
  </si>
  <si>
    <t>Office Space Single-Tenant</t>
  </si>
  <si>
    <t>Restaurant Single-Tenant</t>
  </si>
  <si>
    <t>Percent of Total Square Footage</t>
  </si>
  <si>
    <t>Annual Rate of Rent Escalations</t>
  </si>
  <si>
    <t>Other Rental Space (Enter Here)</t>
  </si>
  <si>
    <t>Occupancy for this space in Year 1</t>
  </si>
  <si>
    <t>Occupancy for this space in Year 2</t>
  </si>
  <si>
    <t>Occupancy for this space in Year 3</t>
  </si>
  <si>
    <t>Occupancy for this space in Year 4</t>
  </si>
  <si>
    <t>Occupancy for this space in Year 5</t>
  </si>
  <si>
    <t>Occupancy for this space in Year 6</t>
  </si>
  <si>
    <t>Occupancy for this space in Year 7</t>
  </si>
  <si>
    <t>Occupancy for this space in Year 8</t>
  </si>
  <si>
    <t>Tenant Improvement Allowance/SF</t>
  </si>
  <si>
    <t>Gross Square Footage (Land)</t>
  </si>
  <si>
    <t>Net Useable Square Footage (Land)</t>
  </si>
  <si>
    <t>Gross Square Footage (Building)</t>
  </si>
  <si>
    <t>Potential Gross Rental Income/Yr. 1.</t>
  </si>
  <si>
    <t>Project Name:</t>
  </si>
  <si>
    <t>Net Rentable Square Feet (NRSF):</t>
  </si>
  <si>
    <t>Common Area in Square Feet:</t>
  </si>
  <si>
    <t>Gross Square Footage:</t>
  </si>
  <si>
    <t>Holding Period in Years</t>
  </si>
  <si>
    <t>Potential Gross Rental Income</t>
  </si>
  <si>
    <t>(PGRI)</t>
  </si>
  <si>
    <t>Vacancy Losses</t>
  </si>
  <si>
    <t>Effective Gross Rental Income</t>
  </si>
  <si>
    <t>Square Footage Subject to % age Rent</t>
  </si>
  <si>
    <t>Threshold Sales/SF not Subject to % age Rent</t>
  </si>
  <si>
    <t>Projected Percentage Rent</t>
  </si>
  <si>
    <t>Sales/SF Subject to % age Rent</t>
  </si>
  <si>
    <t>Percentage Rent as a % of Qualified Sales</t>
  </si>
  <si>
    <t>Percentage Rent in Year
1</t>
  </si>
  <si>
    <t>Percentage Rent in Year
2</t>
  </si>
  <si>
    <t>Percentage Rent in Year
3</t>
  </si>
  <si>
    <t>Percentage Rent in Year
4</t>
  </si>
  <si>
    <t>Percentage Rent in Year
5</t>
  </si>
  <si>
    <t>Percentage Rent in Year
6</t>
  </si>
  <si>
    <t>Percentage Rent in Year
7</t>
  </si>
  <si>
    <t>Percentage Rent in Year
8</t>
  </si>
  <si>
    <t>Office Space Multi-Tenant</t>
  </si>
  <si>
    <t>COMMENTS</t>
  </si>
  <si>
    <t>BREAKDOWN OF ALL SPACE BY TYPE, CAMs, EXPENSE STOPS, TENANT IMPROVEMENT ALLOWANCES AND RENT POTENTIAL</t>
  </si>
  <si>
    <t>ABSORPTION &amp; OCCUPANCY OVER TIME BY CATEGORY OF SPACE AND CALCULATION OF THE YEAR ONE (1) PGRI</t>
  </si>
  <si>
    <t>POTENTIAL GROSS RENTAL INCOME OVER HOLDING PERIOD BY CATEGORY OF SPACE &amp; THE YEAR-OVER-YEAR RATE OF CHANGE</t>
  </si>
  <si>
    <t>EFFECTIVE GROSS RENTAL INCOME OVER HOLDING PERIOD BY SPACE CATEGORY AFTER ACCOUNTING FOR ABSORPTION</t>
  </si>
  <si>
    <t xml:space="preserve">PROJECTION OF  REVENUES DERIVED FROM PERCENTAGE RENT OVER THE HOLDING PERIOD BY CATEGORY OF SPACE  </t>
  </si>
  <si>
    <t>Insurance</t>
  </si>
  <si>
    <t>Maintenance Roof</t>
  </si>
  <si>
    <t>Maintenance Miscellaneous</t>
  </si>
  <si>
    <t>Maintenance Expenses (Recoverable)</t>
  </si>
  <si>
    <t>Payroll (Maintenance)</t>
  </si>
  <si>
    <t>EXPENSES</t>
  </si>
  <si>
    <t>Off Site Management</t>
  </si>
  <si>
    <t>Management Payroll</t>
  </si>
  <si>
    <t>Security Payroll</t>
  </si>
  <si>
    <t>Contract Security</t>
  </si>
  <si>
    <t>Management</t>
  </si>
  <si>
    <t>Maintenance Storefront</t>
  </si>
  <si>
    <t>Maintenance HVAC &amp; Electrical</t>
  </si>
  <si>
    <t>Income From Percentage Rent</t>
  </si>
  <si>
    <t>Income From Parking</t>
  </si>
  <si>
    <t>Enter Other Income Here</t>
  </si>
  <si>
    <t>Effective Gross Income</t>
  </si>
  <si>
    <t>(EGRI)</t>
  </si>
  <si>
    <t>(%age)</t>
  </si>
  <si>
    <t>Income From Vending Machines</t>
  </si>
  <si>
    <t>Income From Kiosks, etc.</t>
  </si>
  <si>
    <t>Income From Expense Recoveries</t>
  </si>
  <si>
    <t>Total Income From Operations</t>
  </si>
  <si>
    <t>EGI</t>
  </si>
  <si>
    <t>EGRI for This Space in Year 1</t>
  </si>
  <si>
    <t>EGRI for This Space in Year 2</t>
  </si>
  <si>
    <t>EGRI for This Space in Year 3</t>
  </si>
  <si>
    <t>EGRI for This Space in Year 4</t>
  </si>
  <si>
    <t>EGRI for This Space in Year 5</t>
  </si>
  <si>
    <t>EGRI for This Space in Year 6</t>
  </si>
  <si>
    <t>EGRI for This Space in Year 7</t>
  </si>
  <si>
    <t>EGRI for This Space in Year 8</t>
  </si>
  <si>
    <t>Vacancy by Space Category Yr. 1</t>
  </si>
  <si>
    <t>Vacancy by Space Category Yr. 2</t>
  </si>
  <si>
    <t>Vacancy by Space Category Yr. 3</t>
  </si>
  <si>
    <t>Vacancy by Space Category Yr. 4</t>
  </si>
  <si>
    <t>Vacancy by Space Category Yr. 5</t>
  </si>
  <si>
    <t>Vacancy by Space Category Yr. 6</t>
  </si>
  <si>
    <t>Vacancy by Space Category Yr. 7</t>
  </si>
  <si>
    <t>Vacancy by Space Category Yr. 8</t>
  </si>
  <si>
    <t>PGRI by Space Category Year 1</t>
  </si>
  <si>
    <t>PGRI by Space Category Year 2</t>
  </si>
  <si>
    <t>PGRI by Space Category Year 3</t>
  </si>
  <si>
    <t>PGRI by Space Category Year 4</t>
  </si>
  <si>
    <t>PGRI by Space Category Year 5</t>
  </si>
  <si>
    <t>PGRI by Space Category Year 6</t>
  </si>
  <si>
    <t>PGRI by Space Category Year 7</t>
  </si>
  <si>
    <t>PGRI by Space Category Year 8</t>
  </si>
  <si>
    <t>Total Percentage Rent By Year (all Spaces)</t>
  </si>
  <si>
    <t>On Site Management &amp; Leasing Agent</t>
  </si>
  <si>
    <t>Assistant Manager</t>
  </si>
  <si>
    <t>Other Employee</t>
  </si>
  <si>
    <t>Security Officer 1</t>
  </si>
  <si>
    <t>Security Officer 2</t>
  </si>
  <si>
    <t>Security Officer 3</t>
  </si>
  <si>
    <t>Building Engineer</t>
  </si>
  <si>
    <t>Maintenance Supervisor</t>
  </si>
  <si>
    <t>Enter Other Employee Here</t>
  </si>
  <si>
    <t>Employee Category</t>
  </si>
  <si>
    <r>
      <t>FTE</t>
    </r>
    <r>
      <rPr>
        <b/>
        <sz val="8"/>
        <color theme="1"/>
        <rFont val="Calibri"/>
        <family val="2"/>
        <scheme val="minor"/>
      </rPr>
      <t>s (0.25, 0.50, 1.00 etc.)</t>
    </r>
  </si>
  <si>
    <t>Wage Rate</t>
  </si>
  <si>
    <t>Annual Growth</t>
  </si>
  <si>
    <t>Payroll By Category</t>
  </si>
  <si>
    <t>Common Area (Buildings)</t>
  </si>
  <si>
    <t>Shell Cost (Building)</t>
  </si>
  <si>
    <t>Tenant Improvements by Year</t>
  </si>
  <si>
    <t>ESTIMATED COST OF TI (BY YEAR)</t>
  </si>
  <si>
    <t>Maintenance &amp; Other Payroll</t>
  </si>
  <si>
    <t>Management &amp; Leasing Payroll</t>
  </si>
  <si>
    <t>Utilities</t>
  </si>
  <si>
    <t>Water &amp; Sewer Utilities</t>
  </si>
  <si>
    <t>Electricity</t>
  </si>
  <si>
    <t>Natural Gas</t>
  </si>
  <si>
    <t>Office Supplies</t>
  </si>
  <si>
    <t>RENTAL INCOME</t>
  </si>
  <si>
    <t>ANCILLARY INCOME</t>
  </si>
  <si>
    <t>ESTIMATE OF SPACE ABSORBED REQUIRING TI (IN SQUARE FEET) BY CATEGORY DURING LEASE-UP AND OVER THE HOLDING PERIOD</t>
  </si>
  <si>
    <t>PROJECTED VACANCY LOSSES DURING LEASE-UP AND OVER THE HOLDING PERIOD BY CATEGORY OF SPACE BASED ON ABSORPTION</t>
  </si>
  <si>
    <t>Overall Cap Rate Going-In</t>
  </si>
  <si>
    <t>Yearly Salary</t>
  </si>
  <si>
    <t>Begins in Year</t>
  </si>
  <si>
    <t>Auto Expense</t>
  </si>
  <si>
    <t>Travel &amp; Entertainment</t>
  </si>
  <si>
    <t>Solid Waste Removal</t>
  </si>
  <si>
    <t xml:space="preserve">Recoverable </t>
  </si>
  <si>
    <t>No</t>
  </si>
  <si>
    <t>Yes</t>
  </si>
  <si>
    <t>Janitorial</t>
  </si>
  <si>
    <t>Outside Service Fees</t>
  </si>
  <si>
    <t>Legal and Professional</t>
  </si>
  <si>
    <t>Leasing Commissions</t>
  </si>
  <si>
    <t>Expense Recovery Collections</t>
  </si>
  <si>
    <t>Upstairs Residential Units (Type A)</t>
  </si>
  <si>
    <t>Upstairs Residential Units (Type B)</t>
  </si>
  <si>
    <t>Upstairs Residential Units (Type C)</t>
  </si>
  <si>
    <t>Projected Annual Sales Per Square Foot</t>
  </si>
  <si>
    <t>Total Square footage in this Category</t>
  </si>
  <si>
    <t>Expense Recovery Percentage</t>
  </si>
  <si>
    <t>Potential Expense Recovery %age</t>
  </si>
  <si>
    <t>Enter the Year over Year Rate of Change</t>
  </si>
  <si>
    <t xml:space="preserve">Other Expenses (Enter Here) </t>
  </si>
  <si>
    <t>Proj. Expense Recovery %age Year 1</t>
  </si>
  <si>
    <t>Proj. Expense Recovery %age Year 2</t>
  </si>
  <si>
    <t>Proj. Expense Recovery %age Year 3</t>
  </si>
  <si>
    <t>Proj. Expense Recovery %age Year 4</t>
  </si>
  <si>
    <t>Proj. Expense Recovery %age Year 5</t>
  </si>
  <si>
    <t>Proj. Expense Recovery %age Year 6</t>
  </si>
  <si>
    <t>Proj. Expense Recovery %age Year 7</t>
  </si>
  <si>
    <t>Proj. Expense Recovery %age Year 8</t>
  </si>
  <si>
    <t>Maintenance Expenses (Non-Recoverable)</t>
  </si>
  <si>
    <t>Other Utilities</t>
  </si>
  <si>
    <t>EXPENSES (RECOVERABLE &amp; NON-RECOVERABLE)</t>
  </si>
  <si>
    <t>EXPENSE RECOVERIES CALCULATED BY YEAR FOR EACH CATEGORY OF SPACE THROUGHOUT THE HOLDING PERIOD</t>
  </si>
  <si>
    <t>Security (Recoverable and Non-Recoverable)</t>
  </si>
  <si>
    <t>Fixed Expenses For Taxes and Insurance</t>
  </si>
  <si>
    <t>Ad Valorem Taxes &amp; Assessments</t>
  </si>
  <si>
    <t>Total Operating Expenses</t>
  </si>
  <si>
    <t>Reserves for Replacement</t>
  </si>
  <si>
    <t>Other Outside Service Fees</t>
  </si>
  <si>
    <t>Summary of Operating Expenses</t>
  </si>
  <si>
    <t>Other (Non-Operating) Expenditures</t>
  </si>
  <si>
    <t>Expense?</t>
  </si>
  <si>
    <t>Recoverable Operating Expenses</t>
  </si>
  <si>
    <t>Non-Recoverable Operating Expenses</t>
  </si>
  <si>
    <t>INCOME SUMMARY</t>
  </si>
  <si>
    <t>Subtotal (Ancillary Income)</t>
  </si>
  <si>
    <t>Ancillary Income</t>
  </si>
  <si>
    <t>(Less) Total Expenses</t>
  </si>
  <si>
    <t>Less Other Expenses</t>
  </si>
  <si>
    <t>Tenant Improvement Allowances</t>
  </si>
  <si>
    <t xml:space="preserve">Leasing Commissions </t>
  </si>
  <si>
    <t>Reserves</t>
  </si>
  <si>
    <t>Net Operating Income for Direct Cap.</t>
  </si>
  <si>
    <t>Net Operating Income for Yield Cap.</t>
  </si>
  <si>
    <t>Tenant Finish Allowance Range (Low to High)</t>
  </si>
  <si>
    <t>Labor &amp; Materials Building(s) (to White-Box)</t>
  </si>
  <si>
    <t>Plus Reversion</t>
  </si>
  <si>
    <r>
      <t>Income Derived from End-Sale at an R</t>
    </r>
    <r>
      <rPr>
        <vertAlign val="subscript"/>
        <sz val="8"/>
        <color theme="1"/>
        <rFont val="Calibri"/>
        <family val="2"/>
        <scheme val="minor"/>
      </rPr>
      <t>T</t>
    </r>
    <r>
      <rPr>
        <vertAlign val="subscript"/>
        <sz val="11"/>
        <color theme="1"/>
        <rFont val="Calibri"/>
        <family val="2"/>
        <scheme val="minor"/>
      </rPr>
      <t xml:space="preserve"> </t>
    </r>
    <r>
      <rPr>
        <sz val="11"/>
        <color theme="1"/>
        <rFont val="Calibri"/>
        <family val="2"/>
        <scheme val="minor"/>
      </rPr>
      <t>of</t>
    </r>
  </si>
  <si>
    <t>Actual Loan</t>
  </si>
  <si>
    <t>Market Rate Loan</t>
  </si>
  <si>
    <t>Loan to Value Ratio</t>
  </si>
  <si>
    <t>Rate of</t>
  </si>
  <si>
    <t>Change</t>
  </si>
  <si>
    <t>Maintenance Yard &amp; Parking Lot</t>
  </si>
  <si>
    <t>Elevator/Escalator Maintenance Contract</t>
  </si>
  <si>
    <t>Financial Occupancy as a Percentage:</t>
  </si>
  <si>
    <t>Financial Vacancy as a Percentage</t>
  </si>
  <si>
    <r>
      <t>Terminal Cap Rate (R</t>
    </r>
    <r>
      <rPr>
        <vertAlign val="subscript"/>
        <sz val="8"/>
        <color theme="1"/>
        <rFont val="Calibri"/>
        <family val="2"/>
        <scheme val="minor"/>
      </rPr>
      <t>T</t>
    </r>
    <r>
      <rPr>
        <sz val="11"/>
        <color theme="1"/>
        <rFont val="Calibri"/>
        <family val="2"/>
        <scheme val="minor"/>
      </rPr>
      <t>)</t>
    </r>
  </si>
  <si>
    <t>Cost to Purchase OCURA Land</t>
  </si>
  <si>
    <t>Anticipated Loan:</t>
  </si>
  <si>
    <t>Anticipated Loan</t>
  </si>
  <si>
    <t>Loan Potential</t>
  </si>
  <si>
    <t>PAYROLL ASSUMPTIONS</t>
  </si>
  <si>
    <t>TENANT IMPROVEMENT ALLOWANCES</t>
  </si>
  <si>
    <t>NOTES:</t>
  </si>
  <si>
    <t>EXPENSE RECOVERIES</t>
  </si>
  <si>
    <t>NOTE:</t>
  </si>
  <si>
    <t>CALCULATION OF PERCENTAGE RENTS</t>
  </si>
  <si>
    <t>PROFORMA</t>
  </si>
  <si>
    <t>OCURA USE ONLY (ANTICIPATED VALUATION &amp; INVESTMENT METRICS)</t>
  </si>
  <si>
    <t>SOURCES &amp; USES</t>
  </si>
  <si>
    <t>CATEGORIES OF SPACE AND ANTICIPATED LEASE TERMS (BY CATEGORY OF SPACE)</t>
  </si>
  <si>
    <t>Potential Gross Rental Income (Year 1)</t>
  </si>
  <si>
    <t>This workbook includes spreadsheets for Sources &amp; Uses, Space Categories &amp; Lease Terms, Absorption &amp; Rent Growth (or Escalations), Percentage Rents, Tenant Improvement allow-</t>
  </si>
  <si>
    <t>Effective Gross  Income From All Sources</t>
  </si>
  <si>
    <t>NOI</t>
  </si>
  <si>
    <t>Net Operating income (Equivalent to EBITDA)</t>
  </si>
  <si>
    <t>EBITDA</t>
  </si>
  <si>
    <t>Modified Net</t>
  </si>
  <si>
    <t>Cash Equity From Syndication (to Investors)</t>
  </si>
  <si>
    <t>Category of Space in Square Feet</t>
  </si>
  <si>
    <t>ABSORPTION, VACANCY AND RATE OF RENTAL ESCALATIONS</t>
  </si>
  <si>
    <r>
      <rPr>
        <sz val="8"/>
        <color theme="1"/>
        <rFont val="Calibri"/>
        <family val="2"/>
        <scheme val="minor"/>
      </rPr>
      <t>or</t>
    </r>
    <r>
      <rPr>
        <sz val="11"/>
        <color theme="1"/>
        <rFont val="Calibri"/>
        <family val="2"/>
        <scheme val="minor"/>
      </rPr>
      <t xml:space="preserve">   (OAR)</t>
    </r>
  </si>
  <si>
    <r>
      <rPr>
        <sz val="11"/>
        <color theme="1"/>
        <rFont val="Wingdings 2"/>
        <family val="1"/>
        <charset val="2"/>
      </rPr>
      <t>D</t>
    </r>
    <r>
      <rPr>
        <sz val="11"/>
        <color theme="1"/>
        <rFont val="Calibri"/>
        <family val="2"/>
      </rPr>
      <t xml:space="preserve"> Red triangles such as this one indicates an explanatory comment has been entered into the cell to assist you.  Roll the cursor over the triangle to see the comment.</t>
    </r>
  </si>
  <si>
    <t>ances, Payroll Assumptions, Expenses &amp;  Exp. Recoveries, (i.e.: CAMs Expense Stops &amp; Pass-Throughs).  It creates a Proforma for your proposal.  See tabs at the bottom of the screen.</t>
  </si>
  <si>
    <t xml:space="preserve">Fill in the cells highlighted in green on each worksheet. </t>
  </si>
  <si>
    <t>Return an electronic copy of the completed workbook on CD, flash drive or via email.</t>
  </si>
  <si>
    <t>Earnings (after operating expenses) Before Interest, Taxes, Depreciation, and Amortization</t>
  </si>
  <si>
    <t>Escalations</t>
  </si>
  <si>
    <t>Triple Net (NNN)</t>
  </si>
  <si>
    <t>Net Rentable Square Footage (Buildings)</t>
  </si>
  <si>
    <t>Gen. Commercial Space Single-Tenant</t>
  </si>
  <si>
    <t>Gen. Commercial Space Multi-Tenant</t>
  </si>
  <si>
    <t>New TI Space Occupied in Year 1</t>
  </si>
  <si>
    <t>New TI Space Occupied in Year 2</t>
  </si>
  <si>
    <t>New TI Space Occupied in Year 3</t>
  </si>
  <si>
    <t>New TI Space Occupied in Year 4</t>
  </si>
  <si>
    <t>New TI Space Occupied in Year 5</t>
  </si>
  <si>
    <t>New TI Space Occupied in Year 6</t>
  </si>
  <si>
    <t>New TI Space Occupied in Year 7</t>
  </si>
  <si>
    <t>New Space TI Occupied in Year 8</t>
  </si>
  <si>
    <t>Remnant TI Space to be Allocated</t>
  </si>
  <si>
    <t>Maintenance Technician</t>
  </si>
  <si>
    <t>Other Maintenance (Recoverable)</t>
  </si>
  <si>
    <t>Make Ready (Not Covered by Deposits)</t>
  </si>
  <si>
    <t>Other Maintenance (Non-Recoverable)</t>
  </si>
  <si>
    <t>Other Non-Recoverable Expenses</t>
  </si>
  <si>
    <t>THIS SPREADSHEET CALCULATES THE EXPENSE RECOVERY  PROJECTIONS AS A PERCENT OF THE RECOVERABLE EXPENSES IN EACH YEAR OF THE HOLDING PERIOD, BASED ON THE ASSUMED LEASE TERMS, PROJECTED COLLECTIONS AND OCCUPANCY YOU HAVE ENTERED.  IT COVERS ALL RECOVERIES FROM EXPENSE STOPS, CAMS AND PASS THROUGHS ON NET AND MODIFIED NET LEASES.</t>
  </si>
  <si>
    <t xml:space="preserve">Required Reserves After Debts Service </t>
  </si>
  <si>
    <t>Cost (Less Subsidies)</t>
  </si>
  <si>
    <t>General Instructions</t>
  </si>
  <si>
    <t xml:space="preserve">OCURA </t>
  </si>
  <si>
    <t>The Oklahoma City Urban Renewal Authority</t>
  </si>
  <si>
    <t>HUD</t>
  </si>
  <si>
    <t>MAPs</t>
  </si>
  <si>
    <t>Quantification of Basic Project Square Footages (Meters) &amp; Cost Breakdown</t>
  </si>
  <si>
    <t xml:space="preserve">may vary, the numbers should be consistent with those provided to lenders and equity partners. </t>
  </si>
  <si>
    <t>The purpose of the workbook is to allow OCURA to examine proposed financials for commercial projects in a consistent format.  We realize this format</t>
  </si>
  <si>
    <t>may differ from others used to plan and underwrite your project or to present the project to lenders and/or potential equity participants.  While the formats</t>
  </si>
  <si>
    <t>Cost to Purchase Other Land</t>
  </si>
  <si>
    <t>Rent per Sq. Ft. (Year 1)</t>
  </si>
  <si>
    <t>Metropolitan Area Projects (This is a numbered series City of Oklahoma City Redevelopment Initiatives [MAPs 1, 2, 3, etc.] funded by a penny sales tax)</t>
  </si>
  <si>
    <t>Tenant Improvements (An allowance for the interior finish above which the tenant is expected to absorb the relevant costs)</t>
  </si>
  <si>
    <t>Gross Building Area - All climate-controlled interior footage including "Net Rentable Square Footage" and "Common Area"</t>
  </si>
  <si>
    <t>Net Rentable Square Footage = The leasable Interior space for each unit (as measured to the predominant surface of the outside wall by BOMA standards)</t>
  </si>
  <si>
    <t>Gross Rentable Square Footage = NRSF plus common areas added to the rentable space to calculate rents</t>
  </si>
  <si>
    <r>
      <t xml:space="preserve">Debt Service Coverage Ratio = Net Operating Income </t>
    </r>
    <r>
      <rPr>
        <sz val="11"/>
        <color theme="1"/>
        <rFont val="Ebrima"/>
      </rPr>
      <t>÷</t>
    </r>
    <r>
      <rPr>
        <sz val="11"/>
        <color theme="1"/>
        <rFont val="Calibri"/>
        <family val="2"/>
      </rPr>
      <t xml:space="preserve"> Debt Service</t>
    </r>
  </si>
  <si>
    <t>Terminal Cap Rate (The Capitalization Rate at which you expect to sell the property as a stabilized project at the end of the holding period)</t>
  </si>
  <si>
    <t>Overall Cap Rate (This is  the "going-in" (or stabilized) cap rate quantifying the relationship between cost (or value) and a single-year's Net Operating Income [NOI])</t>
  </si>
  <si>
    <t>Full-Time Equivalents for Calculating Payroll (Note one full-time [40-hr/week] employee =1 and one part-time [10-hr/week] employee = .25)</t>
  </si>
  <si>
    <t>Wages &amp; Salaries</t>
  </si>
  <si>
    <t>Common Area Maintenance (Fees charged by the developer for grounds maintenance, maintenance of common spaces in and outside of the buildings)</t>
  </si>
  <si>
    <t>Expense Pass-Throughs (Ownership expenses such as taxes, insurance, maintenance, utilities and janitorial costs that are passed through to the tenant)</t>
  </si>
  <si>
    <t>Income realized from the sale of a real estate asset at the end of the holding period</t>
  </si>
  <si>
    <t>Ratio of common area (in square feet) to gross rentable square footage</t>
  </si>
  <si>
    <t>Automatic scheduled rent increases incorporated into long-term leases to keep rental rates at or near anticipated market levels and offset increasing expenses</t>
  </si>
  <si>
    <t>Rental Rate per SF per year</t>
  </si>
  <si>
    <t>The provisions of a lease</t>
  </si>
  <si>
    <t>Lease terms requiring the landlord to pay certain expenses and the tenant to pay other expenses</t>
  </si>
  <si>
    <t>"Triple" (or absolute) net" lease terms under which each tenant is responsible for their rent &amp; a proportional share of the (recoverable) costs of ownership</t>
  </si>
  <si>
    <t>Leases with all expenses (i.e. taxes, insurance, maintenance, utilities, &amp; janitorial are included.  They may be negotiated with (or without) expense recoveries)</t>
  </si>
  <si>
    <t>Taxes &amp; Benefits</t>
  </si>
  <si>
    <t xml:space="preserve">Grants &amp; Subsidies (Refers to the net cash value of grants, tax credits &amp; other subsidies used to enhance the redevelopers equity position &amp; cash-on-cash return) </t>
  </si>
  <si>
    <t>The U.S. Department of Housing &amp; Urban Development</t>
  </si>
  <si>
    <t>YES</t>
  </si>
  <si>
    <t>NO</t>
  </si>
  <si>
    <t>Pro Forma expenses should be negative numbers.  If possible, use Pro Forma assumptions to drive expenses.  If a cell is not applicable to your project, please leave it blank.</t>
  </si>
  <si>
    <t>Enter Name Here</t>
  </si>
  <si>
    <t>No entries are required on this spreadsheet.   The algorithm that drives these projections is based on the projected financial vacancy as opposed to physical vacancy (which is not possible to pro-ject until the bay widths &amp; unit sizes are determined). Consequently, timing of the cash outflows may be delayed to to following year as in the case of a spaces occupied in the last part of any year.</t>
  </si>
  <si>
    <t>Enter Other G&amp;S Here</t>
  </si>
  <si>
    <t>Enter Other Hard Cost(s) Here</t>
  </si>
  <si>
    <t>Enter Other Cash Equity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</si>
</sst>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quot; SF&quot;"/>
    <numFmt numFmtId="166" formatCode="&quot;$&quot;#,##0"/>
    <numFmt numFmtId="167" formatCode="0.0000000"/>
    <numFmt numFmtId="168" formatCode="0.00&quot;:1.00&quot;"/>
    <numFmt numFmtId="169" formatCode="&quot;$&quot;#,##0.00"/>
    <numFmt numFmtId="170" formatCode="_(* #,##0_)&quot; SF&quot;;_(* \(#,##0\);_(* &quot;-&quot;??_);_(@_)"/>
    <numFmt numFmtId="171" formatCode="_(&quot;$&quot;* #,##0.00_)&quot;/SF&quot;;_(&quot;$&quot;* \(#,##0.00\);_(&quot;$&quot;* &quot;-&quot;??_);_(@_)"/>
    <numFmt numFmtId="172" formatCode="_(* #,##0_)&quot;SF&quot;;_(* \(#,##0\);_(* &quot;-&quot;??_);_(@_)"/>
    <numFmt numFmtId="173" formatCode="_(&quot;$&quot;* #,##0.00_);_(&quot;$&quot;* \(#,##0.00\);_(&quot;$&quot;* &quot;-&quot;_);_(@_)"/>
    <numFmt numFmtId="174" formatCode="0.0%"/>
    <numFmt numFmtId="175" formatCode="_(* #,##0.00_)&quot; Ac. MOL&quot;;_(* \(#,##0.00\);_(* &quot;-&quot;??_);_(@_)"/>
    <numFmt numFmtId="176" formatCode="#,##0_)&quot; SF&quot;;\(#,##0\)"/>
    <numFmt numFmtId="177" formatCode="_(&quot;$&quot;* #,##0_)&quot;/SF&quot;;_(&quot;$&quot;* \(#,##0\);_(&quot;$&quot;* &quot;-&quot;_);_(@_)"/>
    <numFmt numFmtId="178" formatCode="_(&quot;$&quot;* #,##0.00_)&quot;/hr.&quot;;_(&quot;$&quot;* \(###0.00\);_(&quot;$&quot;* &quot;-&quot;??_);_(@_)"/>
    <numFmt numFmtId="179" formatCode="_(&quot;$&quot;* #,##0_)&quot;/SF&quot;;_(&quot;$&quot;* \(#,##0\);_(&quot;$&quot;* &quot;-&quot;??_);_(@_)"/>
    <numFmt numFmtId="180" formatCode="0.00000%"/>
    <numFmt numFmtId="181" formatCode="_(* #,##0_)&quot; Sq. Mtrs.&quot;;_(* \(#,##0\);_(* &quot;-&quot;??_);_(@_)"/>
    <numFmt numFmtId="182" formatCode="_(* #,##0_)&quot;/Sq. Mtr.&quot;;_(* \(#,##0\);_(* &quot;-&quot;??_);_(@_)"/>
    <numFmt numFmtId="183" formatCode="0&quot; Years&quot;"/>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sz val="9"/>
      <color theme="1"/>
      <name val="Calibri"/>
      <family val="2"/>
      <scheme val="minor"/>
    </font>
    <font>
      <sz val="8"/>
      <color theme="1"/>
      <name val="Calibri"/>
      <family val="2"/>
      <scheme val="minor"/>
    </font>
    <font>
      <b/>
      <sz val="11"/>
      <name val="Calibri"/>
      <family val="2"/>
      <scheme val="minor"/>
    </font>
    <font>
      <vertAlign val="subscript"/>
      <sz val="8"/>
      <color theme="1"/>
      <name val="Calibri"/>
      <family val="2"/>
      <scheme val="minor"/>
    </font>
    <font>
      <sz val="22"/>
      <color theme="1"/>
      <name val="Calibri"/>
      <family val="2"/>
      <scheme val="minor"/>
    </font>
    <font>
      <sz val="14"/>
      <color theme="1"/>
      <name val="Calibri"/>
      <family val="2"/>
      <scheme val="minor"/>
    </font>
    <font>
      <sz val="14"/>
      <name val="Calibri"/>
      <family val="2"/>
      <scheme val="minor"/>
    </font>
    <font>
      <b/>
      <vertAlign val="subscript"/>
      <sz val="8"/>
      <color theme="1"/>
      <name val="Aharoni"/>
      <charset val="177"/>
    </font>
    <font>
      <sz val="11"/>
      <color theme="1"/>
      <name val="Ebrima"/>
    </font>
    <font>
      <sz val="9"/>
      <color indexed="81"/>
      <name val="Tahoma"/>
      <family val="2"/>
    </font>
    <font>
      <b/>
      <sz val="9"/>
      <color indexed="81"/>
      <name val="Tahoma"/>
      <family val="2"/>
    </font>
    <font>
      <sz val="11"/>
      <color theme="1"/>
      <name val="Wingdings 2"/>
      <family val="1"/>
      <charset val="2"/>
    </font>
    <font>
      <sz val="11"/>
      <color theme="1"/>
      <name val="Calibri"/>
      <family val="2"/>
    </font>
    <font>
      <b/>
      <vertAlign val="subscript"/>
      <sz val="11"/>
      <color theme="1"/>
      <name val="Calibri"/>
      <family val="2"/>
      <scheme val="minor"/>
    </font>
    <font>
      <b/>
      <sz val="14"/>
      <color theme="1"/>
      <name val="Calibri"/>
      <family val="2"/>
      <scheme val="minor"/>
    </font>
    <font>
      <b/>
      <sz val="8"/>
      <color theme="1"/>
      <name val="Calibri"/>
      <family val="2"/>
      <scheme val="minor"/>
    </font>
    <font>
      <sz val="11"/>
      <color rgb="FF9C0006"/>
      <name val="Calibri"/>
      <family val="2"/>
      <scheme val="minor"/>
    </font>
    <font>
      <b/>
      <sz val="11"/>
      <color rgb="FF9C0006"/>
      <name val="Calibri"/>
      <family val="2"/>
      <scheme val="minor"/>
    </font>
    <font>
      <vertAlign val="subscript"/>
      <sz val="11"/>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FFC7CE"/>
      </patternFill>
    </fill>
    <fill>
      <patternFill patternType="solid">
        <fgColor theme="2"/>
        <bgColor indexed="64"/>
      </patternFill>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2" borderId="0" applyNumberFormat="0" applyBorder="0" applyAlignment="0" applyProtection="0"/>
    <xf numFmtId="0" fontId="4" fillId="0" borderId="0" applyNumberFormat="0" applyBorder="0" applyAlignment="0" applyProtection="0"/>
    <xf numFmtId="0" fontId="23" fillId="4" borderId="0" applyNumberFormat="0" applyBorder="0" applyAlignment="0" applyProtection="0"/>
  </cellStyleXfs>
  <cellXfs count="258">
    <xf numFmtId="0" fontId="0" fillId="0" borderId="0" xfId="0"/>
    <xf numFmtId="0" fontId="0" fillId="0" borderId="0" xfId="0" applyAlignment="1">
      <alignment horizontal="center"/>
    </xf>
    <xf numFmtId="0" fontId="3" fillId="0" borderId="0" xfId="0" applyFont="1"/>
    <xf numFmtId="0" fontId="0" fillId="0" borderId="0" xfId="0" applyBorder="1"/>
    <xf numFmtId="0" fontId="0" fillId="0" borderId="0" xfId="0" applyFill="1"/>
    <xf numFmtId="0" fontId="0" fillId="0" borderId="0" xfId="0" applyFill="1" applyAlignment="1">
      <alignment horizontal="center"/>
    </xf>
    <xf numFmtId="0" fontId="4" fillId="2" borderId="0" xfId="4"/>
    <xf numFmtId="0" fontId="4" fillId="0" borderId="0" xfId="5" applyBorder="1"/>
    <xf numFmtId="0" fontId="0" fillId="0" borderId="0" xfId="0" applyFill="1" applyBorder="1" applyAlignment="1">
      <alignment horizontal="center"/>
    </xf>
    <xf numFmtId="0" fontId="0" fillId="0" borderId="0" xfId="0" applyFill="1" applyBorder="1"/>
    <xf numFmtId="166" fontId="4" fillId="0" borderId="0" xfId="5" applyNumberFormat="1" applyBorder="1"/>
    <xf numFmtId="0" fontId="0" fillId="0" borderId="0" xfId="0" applyBorder="1" applyAlignment="1">
      <alignment horizontal="center"/>
    </xf>
    <xf numFmtId="0" fontId="4" fillId="0" borderId="1" xfId="5" applyBorder="1"/>
    <xf numFmtId="0" fontId="9" fillId="0" borderId="0" xfId="0" applyFont="1" applyFill="1" applyAlignment="1">
      <alignment horizontal="center"/>
    </xf>
    <xf numFmtId="168" fontId="4" fillId="0" borderId="0" xfId="5" applyNumberFormat="1" applyBorder="1"/>
    <xf numFmtId="0" fontId="4" fillId="0" borderId="0" xfId="5" applyBorder="1" applyAlignment="1" applyProtection="1">
      <alignment horizontal="center"/>
      <protection hidden="1"/>
    </xf>
    <xf numFmtId="0" fontId="4" fillId="0" borderId="0" xfId="5" applyProtection="1">
      <protection hidden="1"/>
    </xf>
    <xf numFmtId="166" fontId="4" fillId="0" borderId="0" xfId="5" applyNumberFormat="1" applyProtection="1">
      <protection hidden="1"/>
    </xf>
    <xf numFmtId="44" fontId="4" fillId="0" borderId="0" xfId="5" applyNumberFormat="1" applyBorder="1" applyAlignment="1" applyProtection="1">
      <alignment horizontal="center"/>
      <protection hidden="1"/>
    </xf>
    <xf numFmtId="167" fontId="4" fillId="0" borderId="1" xfId="5" applyNumberFormat="1" applyBorder="1" applyProtection="1">
      <protection hidden="1"/>
    </xf>
    <xf numFmtId="0" fontId="11" fillId="0" borderId="0" xfId="0" applyFont="1" applyAlignment="1">
      <alignment horizontal="centerContinuous"/>
    </xf>
    <xf numFmtId="164" fontId="4" fillId="2" borderId="0" xfId="4" applyNumberFormat="1" applyProtection="1">
      <protection locked="0"/>
    </xf>
    <xf numFmtId="0" fontId="0" fillId="0" borderId="0" xfId="0" applyFill="1" applyAlignment="1" applyProtection="1">
      <alignment horizontal="centerContinuous"/>
    </xf>
    <xf numFmtId="0" fontId="3" fillId="0" borderId="0" xfId="0" applyFont="1" applyProtection="1"/>
    <xf numFmtId="164" fontId="0" fillId="0" borderId="0" xfId="2" applyNumberFormat="1" applyFont="1" applyProtection="1"/>
    <xf numFmtId="0" fontId="3" fillId="0" borderId="0" xfId="0" applyFont="1" applyAlignment="1" applyProtection="1">
      <alignment horizontal="left"/>
    </xf>
    <xf numFmtId="44" fontId="4" fillId="0" borderId="0" xfId="5" applyNumberFormat="1" applyAlignment="1" applyProtection="1">
      <alignment horizontal="center"/>
    </xf>
    <xf numFmtId="10" fontId="4" fillId="0" borderId="0" xfId="5" applyNumberFormat="1" applyAlignment="1" applyProtection="1">
      <alignment horizontal="center"/>
    </xf>
    <xf numFmtId="0" fontId="0" fillId="0" borderId="0" xfId="0" applyBorder="1" applyProtection="1"/>
    <xf numFmtId="164" fontId="4" fillId="0" borderId="0" xfId="5" applyNumberFormat="1" applyProtection="1"/>
    <xf numFmtId="0" fontId="0" fillId="0" borderId="0" xfId="0" applyAlignment="1" applyProtection="1">
      <alignment horizontal="left"/>
    </xf>
    <xf numFmtId="10" fontId="2" fillId="0" borderId="0" xfId="0" applyNumberFormat="1" applyFont="1" applyBorder="1" applyProtection="1"/>
    <xf numFmtId="10" fontId="2" fillId="0" borderId="0" xfId="3" applyNumberFormat="1" applyFont="1" applyBorder="1" applyAlignment="1" applyProtection="1">
      <alignment horizontal="center"/>
    </xf>
    <xf numFmtId="164" fontId="2" fillId="0" borderId="0" xfId="2" applyNumberFormat="1" applyFont="1" applyProtection="1"/>
    <xf numFmtId="0" fontId="0" fillId="0" borderId="0" xfId="0" applyFill="1" applyProtection="1"/>
    <xf numFmtId="0" fontId="3" fillId="0" borderId="1" xfId="0" applyFont="1" applyBorder="1" applyProtection="1"/>
    <xf numFmtId="0" fontId="0" fillId="0" borderId="0" xfId="0" applyFill="1" applyAlignment="1" applyProtection="1">
      <alignment horizontal="center"/>
    </xf>
    <xf numFmtId="0" fontId="6" fillId="0" borderId="0" xfId="0" applyFont="1" applyFill="1" applyBorder="1" applyProtection="1"/>
    <xf numFmtId="0" fontId="4" fillId="2" borderId="0" xfId="4" applyAlignment="1" applyProtection="1">
      <alignment horizontal="left" indent="1"/>
      <protection locked="0"/>
    </xf>
    <xf numFmtId="164" fontId="4" fillId="0" borderId="2" xfId="5" applyNumberFormat="1" applyBorder="1" applyProtection="1"/>
    <xf numFmtId="10" fontId="4" fillId="0" borderId="2" xfId="5" applyNumberFormat="1" applyBorder="1" applyAlignment="1" applyProtection="1">
      <alignment horizontal="center"/>
    </xf>
    <xf numFmtId="164" fontId="4" fillId="2" borderId="0" xfId="4" applyNumberFormat="1" applyBorder="1" applyProtection="1">
      <protection locked="0"/>
    </xf>
    <xf numFmtId="0" fontId="0" fillId="0" borderId="2" xfId="0" applyBorder="1" applyAlignment="1" applyProtection="1">
      <alignment horizontal="right"/>
    </xf>
    <xf numFmtId="0" fontId="4" fillId="2" borderId="1" xfId="4" applyBorder="1" applyAlignment="1" applyProtection="1">
      <alignment horizontal="left" indent="1"/>
      <protection locked="0"/>
    </xf>
    <xf numFmtId="0" fontId="4" fillId="0" borderId="2" xfId="5" applyBorder="1" applyAlignment="1" applyProtection="1">
      <alignment horizontal="right"/>
    </xf>
    <xf numFmtId="0" fontId="3" fillId="0" borderId="2" xfId="0" applyFont="1" applyBorder="1" applyAlignment="1" applyProtection="1">
      <alignment horizontal="left"/>
    </xf>
    <xf numFmtId="44" fontId="4" fillId="0" borderId="2" xfId="5" applyNumberFormat="1" applyBorder="1" applyAlignment="1" applyProtection="1">
      <alignment horizontal="center"/>
    </xf>
    <xf numFmtId="165" fontId="4" fillId="0" borderId="2" xfId="5" applyNumberFormat="1" applyBorder="1" applyAlignment="1" applyProtection="1">
      <alignment horizontal="right"/>
    </xf>
    <xf numFmtId="0" fontId="0" fillId="0" borderId="0" xfId="0" applyAlignment="1" applyProtection="1">
      <alignment vertical="top"/>
    </xf>
    <xf numFmtId="0" fontId="4" fillId="0" borderId="0" xfId="5" applyBorder="1" applyAlignment="1" applyProtection="1">
      <alignment horizontal="center" vertical="top"/>
    </xf>
    <xf numFmtId="0" fontId="4" fillId="0" borderId="0" xfId="5" applyAlignment="1" applyProtection="1">
      <alignment vertical="top"/>
    </xf>
    <xf numFmtId="166" fontId="4" fillId="0" borderId="0" xfId="5" applyNumberFormat="1" applyAlignment="1" applyProtection="1">
      <alignment vertical="top"/>
    </xf>
    <xf numFmtId="164" fontId="4" fillId="0" borderId="0" xfId="5" applyNumberFormat="1" applyBorder="1" applyAlignment="1" applyProtection="1">
      <alignment horizontal="center" vertical="top"/>
    </xf>
    <xf numFmtId="0" fontId="0" fillId="0" borderId="0" xfId="0" applyFont="1" applyAlignment="1" applyProtection="1">
      <alignment horizontal="left"/>
    </xf>
    <xf numFmtId="42" fontId="4" fillId="2" borderId="0" xfId="4" applyNumberFormat="1" applyProtection="1">
      <protection locked="0"/>
    </xf>
    <xf numFmtId="42" fontId="4" fillId="2" borderId="1" xfId="4" applyNumberFormat="1" applyBorder="1" applyProtection="1">
      <protection locked="0"/>
    </xf>
    <xf numFmtId="42" fontId="4" fillId="0" borderId="2" xfId="5" applyNumberFormat="1" applyBorder="1" applyProtection="1"/>
    <xf numFmtId="0" fontId="12" fillId="0" borderId="0" xfId="0" applyFont="1" applyProtection="1"/>
    <xf numFmtId="0" fontId="0" fillId="0" borderId="0" xfId="0" applyAlignment="1" applyProtection="1"/>
    <xf numFmtId="0" fontId="3" fillId="0" borderId="2" xfId="0" applyFont="1" applyBorder="1" applyProtection="1"/>
    <xf numFmtId="44" fontId="4" fillId="0" borderId="2" xfId="5" applyNumberFormat="1" applyFill="1" applyBorder="1" applyProtection="1"/>
    <xf numFmtId="0" fontId="3" fillId="0" borderId="2" xfId="0" applyFont="1" applyBorder="1" applyAlignment="1" applyProtection="1">
      <alignment horizontal="center"/>
    </xf>
    <xf numFmtId="164" fontId="0" fillId="0" borderId="2" xfId="0" applyNumberFormat="1" applyBorder="1" applyProtection="1"/>
    <xf numFmtId="0" fontId="2" fillId="0" borderId="1" xfId="0" applyFont="1" applyBorder="1" applyProtection="1"/>
    <xf numFmtId="49" fontId="13" fillId="2" borderId="0" xfId="4" applyNumberFormat="1" applyFont="1" applyAlignment="1" applyProtection="1">
      <protection locked="0"/>
    </xf>
    <xf numFmtId="0" fontId="0" fillId="0" borderId="0" xfId="0" applyBorder="1" applyAlignment="1" applyProtection="1">
      <alignment horizontal="left" indent="1"/>
    </xf>
    <xf numFmtId="42" fontId="4" fillId="2" borderId="0" xfId="4" applyNumberFormat="1" applyBorder="1" applyProtection="1">
      <protection locked="0"/>
    </xf>
    <xf numFmtId="44" fontId="4" fillId="0" borderId="1" xfId="5" applyNumberFormat="1" applyFill="1" applyBorder="1" applyProtection="1"/>
    <xf numFmtId="166" fontId="0" fillId="0" borderId="0" xfId="0" applyNumberFormat="1" applyFill="1"/>
    <xf numFmtId="9" fontId="0" fillId="0" borderId="1" xfId="0" applyNumberFormat="1" applyFill="1" applyBorder="1"/>
    <xf numFmtId="169" fontId="0" fillId="0" borderId="0" xfId="0" applyNumberFormat="1" applyFill="1"/>
    <xf numFmtId="9" fontId="0" fillId="0" borderId="0" xfId="0" applyNumberFormat="1" applyFill="1" applyBorder="1"/>
    <xf numFmtId="0" fontId="3" fillId="0" borderId="0" xfId="0" applyFont="1" applyFill="1" applyAlignment="1">
      <alignment horizontal="left" indent="1"/>
    </xf>
    <xf numFmtId="0" fontId="9" fillId="0" borderId="0" xfId="5" applyFont="1" applyBorder="1" applyAlignment="1" applyProtection="1">
      <alignment horizontal="center"/>
      <protection hidden="1"/>
    </xf>
    <xf numFmtId="9" fontId="9" fillId="0" borderId="0" xfId="5" applyNumberFormat="1" applyFont="1" applyBorder="1" applyAlignment="1" applyProtection="1">
      <alignment horizontal="center"/>
      <protection hidden="1"/>
    </xf>
    <xf numFmtId="0" fontId="9" fillId="0" borderId="0" xfId="5" applyFont="1" applyBorder="1" applyAlignment="1" applyProtection="1">
      <alignment horizontal="center" vertical="top"/>
    </xf>
    <xf numFmtId="0" fontId="3" fillId="0" borderId="0" xfId="0" applyFont="1" applyFill="1" applyBorder="1"/>
    <xf numFmtId="10" fontId="9" fillId="0" borderId="0" xfId="5" applyNumberFormat="1" applyFont="1" applyBorder="1" applyAlignment="1" applyProtection="1">
      <alignment horizontal="center"/>
      <protection hidden="1"/>
    </xf>
    <xf numFmtId="0" fontId="0" fillId="0" borderId="0" xfId="0" applyAlignment="1">
      <alignment horizontal="left" indent="1"/>
    </xf>
    <xf numFmtId="170" fontId="0" fillId="0" borderId="0" xfId="1" applyNumberFormat="1" applyFont="1" applyProtection="1"/>
    <xf numFmtId="170" fontId="0" fillId="0" borderId="0" xfId="0" applyNumberFormat="1" applyProtection="1"/>
    <xf numFmtId="9" fontId="4" fillId="2" borderId="0" xfId="3" applyFont="1" applyFill="1" applyAlignment="1" applyProtection="1">
      <alignment horizontal="right"/>
      <protection locked="0"/>
    </xf>
    <xf numFmtId="170" fontId="4" fillId="2" borderId="0" xfId="1" applyNumberFormat="1" applyFont="1" applyFill="1" applyAlignment="1" applyProtection="1">
      <alignment horizontal="right"/>
      <protection locked="0"/>
    </xf>
    <xf numFmtId="9" fontId="4" fillId="2" borderId="1" xfId="3" applyFont="1" applyFill="1" applyBorder="1" applyAlignment="1" applyProtection="1">
      <alignment horizontal="right"/>
      <protection locked="0"/>
    </xf>
    <xf numFmtId="170" fontId="0" fillId="0" borderId="2" xfId="1" applyNumberFormat="1" applyFont="1" applyBorder="1" applyProtection="1"/>
    <xf numFmtId="164" fontId="4" fillId="0" borderId="2" xfId="5" applyNumberFormat="1" applyBorder="1" applyAlignment="1" applyProtection="1">
      <alignment horizontal="right"/>
    </xf>
    <xf numFmtId="9" fontId="4" fillId="0" borderId="2" xfId="3" applyFont="1" applyBorder="1" applyAlignment="1" applyProtection="1">
      <alignment horizontal="right"/>
    </xf>
    <xf numFmtId="171" fontId="4" fillId="2" borderId="0" xfId="2" applyNumberFormat="1" applyFont="1" applyFill="1" applyAlignment="1" applyProtection="1">
      <alignment horizontal="right"/>
      <protection locked="0"/>
    </xf>
    <xf numFmtId="9" fontId="4" fillId="2" borderId="0" xfId="3" applyFont="1" applyFill="1" applyAlignment="1" applyProtection="1">
      <alignment horizontal="center"/>
      <protection locked="0"/>
    </xf>
    <xf numFmtId="0" fontId="3" fillId="0" borderId="1" xfId="0" applyFont="1" applyFill="1" applyBorder="1" applyAlignment="1" applyProtection="1">
      <alignment horizontal="left" wrapText="1"/>
    </xf>
    <xf numFmtId="171" fontId="4" fillId="2" borderId="1" xfId="2" applyNumberFormat="1" applyFont="1" applyFill="1" applyBorder="1" applyAlignment="1" applyProtection="1">
      <alignment horizontal="right"/>
      <protection locked="0"/>
    </xf>
    <xf numFmtId="0" fontId="0" fillId="0" borderId="2" xfId="0" applyFill="1" applyBorder="1" applyAlignment="1" applyProtection="1"/>
    <xf numFmtId="44" fontId="0" fillId="0" borderId="0" xfId="0" applyNumberFormat="1" applyProtection="1"/>
    <xf numFmtId="0" fontId="4" fillId="0" borderId="0" xfId="5" applyFill="1" applyBorder="1" applyAlignment="1" applyProtection="1">
      <alignment horizontal="left" indent="1"/>
    </xf>
    <xf numFmtId="172" fontId="0" fillId="0" borderId="0" xfId="1" applyNumberFormat="1" applyFont="1" applyProtection="1"/>
    <xf numFmtId="44" fontId="0" fillId="0" borderId="0" xfId="0" applyNumberFormat="1" applyBorder="1" applyProtection="1"/>
    <xf numFmtId="44" fontId="4" fillId="0" borderId="0" xfId="5" applyNumberFormat="1" applyBorder="1" applyAlignment="1" applyProtection="1">
      <alignment horizontal="center"/>
    </xf>
    <xf numFmtId="44" fontId="0" fillId="0" borderId="1" xfId="0" applyNumberFormat="1" applyBorder="1" applyProtection="1"/>
    <xf numFmtId="44" fontId="4" fillId="0" borderId="1" xfId="5" applyNumberFormat="1" applyBorder="1" applyAlignment="1" applyProtection="1">
      <alignment horizontal="center"/>
    </xf>
    <xf numFmtId="42" fontId="0" fillId="0" borderId="2" xfId="0" applyNumberFormat="1" applyBorder="1" applyProtection="1"/>
    <xf numFmtId="173" fontId="4" fillId="0" borderId="2" xfId="5" applyNumberFormat="1" applyBorder="1" applyProtection="1"/>
    <xf numFmtId="164" fontId="0" fillId="0" borderId="2" xfId="0" applyNumberFormat="1" applyFill="1" applyBorder="1" applyAlignment="1" applyProtection="1"/>
    <xf numFmtId="175" fontId="4" fillId="0" borderId="0" xfId="1" applyNumberFormat="1" applyFont="1" applyFill="1" applyBorder="1" applyAlignment="1" applyProtection="1">
      <alignment horizontal="center"/>
    </xf>
    <xf numFmtId="0" fontId="12" fillId="0" borderId="0" xfId="0" applyFont="1"/>
    <xf numFmtId="49" fontId="12" fillId="0" borderId="0" xfId="0" applyNumberFormat="1" applyFont="1"/>
    <xf numFmtId="17" fontId="0" fillId="0" borderId="0" xfId="0" applyNumberFormat="1" applyAlignment="1">
      <alignment horizontal="center"/>
    </xf>
    <xf numFmtId="44" fontId="0" fillId="0" borderId="0" xfId="0" applyNumberFormat="1"/>
    <xf numFmtId="164" fontId="0" fillId="0" borderId="0" xfId="0" applyNumberFormat="1"/>
    <xf numFmtId="164" fontId="0" fillId="0" borderId="0" xfId="0" applyNumberFormat="1" applyBorder="1"/>
    <xf numFmtId="164" fontId="0" fillId="0" borderId="0" xfId="0" applyNumberFormat="1" applyFont="1" applyBorder="1"/>
    <xf numFmtId="0" fontId="9" fillId="0" borderId="0" xfId="0" applyFont="1" applyAlignment="1" applyProtection="1">
      <alignment horizontal="left"/>
    </xf>
    <xf numFmtId="0" fontId="3" fillId="0" borderId="0" xfId="0" applyFont="1" applyAlignment="1">
      <alignment horizontal="left"/>
    </xf>
    <xf numFmtId="177" fontId="0" fillId="0" borderId="0" xfId="0" applyNumberFormat="1" applyProtection="1"/>
    <xf numFmtId="164" fontId="0" fillId="0" borderId="0" xfId="0" applyNumberFormat="1" applyProtection="1"/>
    <xf numFmtId="9" fontId="0" fillId="0" borderId="0" xfId="3" applyFont="1" applyAlignment="1">
      <alignment horizontal="center"/>
    </xf>
    <xf numFmtId="0" fontId="3" fillId="0" borderId="0" xfId="0" applyFont="1" applyFill="1" applyBorder="1" applyAlignment="1" applyProtection="1">
      <alignment horizontal="center" wrapText="1"/>
    </xf>
    <xf numFmtId="164" fontId="0" fillId="0" borderId="1" xfId="0" applyNumberFormat="1" applyFont="1" applyBorder="1"/>
    <xf numFmtId="164" fontId="4" fillId="2" borderId="0" xfId="4" applyNumberFormat="1" applyBorder="1"/>
    <xf numFmtId="164" fontId="4" fillId="2" borderId="1" xfId="4" applyNumberFormat="1" applyBorder="1"/>
    <xf numFmtId="0" fontId="0" fillId="0" borderId="0" xfId="0" applyAlignment="1">
      <alignment horizontal="left" indent="4"/>
    </xf>
    <xf numFmtId="0" fontId="0" fillId="0" borderId="0" xfId="0" applyAlignment="1">
      <alignment horizontal="left"/>
    </xf>
    <xf numFmtId="17" fontId="4" fillId="2" borderId="0" xfId="4" applyNumberFormat="1" applyAlignment="1">
      <alignment horizontal="center"/>
    </xf>
    <xf numFmtId="44" fontId="0" fillId="0" borderId="0" xfId="2" applyFont="1"/>
    <xf numFmtId="2" fontId="0" fillId="0" borderId="0" xfId="0" applyNumberFormat="1" applyAlignment="1">
      <alignment horizontal="center"/>
    </xf>
    <xf numFmtId="0" fontId="0" fillId="0" borderId="0" xfId="0"/>
    <xf numFmtId="0" fontId="0" fillId="0" borderId="0" xfId="0" applyAlignment="1">
      <alignment horizontal="center"/>
    </xf>
    <xf numFmtId="0" fontId="3" fillId="0" borderId="0" xfId="0" applyFont="1"/>
    <xf numFmtId="0" fontId="0" fillId="0" borderId="0" xfId="0" applyProtection="1"/>
    <xf numFmtId="0" fontId="0" fillId="0" borderId="0" xfId="0" applyAlignment="1" applyProtection="1">
      <alignment horizontal="left" indent="1"/>
    </xf>
    <xf numFmtId="0" fontId="0" fillId="0" borderId="2" xfId="0" applyBorder="1" applyProtection="1"/>
    <xf numFmtId="0" fontId="3" fillId="0" borderId="2" xfId="0" applyFont="1" applyBorder="1" applyAlignment="1" applyProtection="1">
      <alignment horizontal="center" vertical="top"/>
    </xf>
    <xf numFmtId="0" fontId="3" fillId="0" borderId="1" xfId="0" applyFont="1" applyFill="1" applyBorder="1" applyAlignment="1" applyProtection="1">
      <alignment horizontal="center" wrapText="1"/>
    </xf>
    <xf numFmtId="0" fontId="3" fillId="0" borderId="2" xfId="0" applyFont="1" applyBorder="1" applyAlignment="1" applyProtection="1">
      <alignment horizontal="center" vertical="top" wrapText="1"/>
    </xf>
    <xf numFmtId="0" fontId="3" fillId="0" borderId="3" xfId="0" applyFont="1" applyBorder="1" applyAlignment="1" applyProtection="1">
      <alignment horizontal="center" vertical="top"/>
    </xf>
    <xf numFmtId="9" fontId="0" fillId="0" borderId="0" xfId="0" applyNumberFormat="1"/>
    <xf numFmtId="9" fontId="0" fillId="0" borderId="0" xfId="0" applyNumberFormat="1" applyAlignment="1">
      <alignment horizontal="center"/>
    </xf>
    <xf numFmtId="172" fontId="0" fillId="0" borderId="0" xfId="0" applyNumberFormat="1" applyProtection="1"/>
    <xf numFmtId="164" fontId="0" fillId="0" borderId="2" xfId="2" applyNumberFormat="1" applyFont="1" applyBorder="1" applyProtection="1"/>
    <xf numFmtId="164" fontId="4" fillId="3" borderId="4" xfId="2" applyNumberFormat="1" applyFont="1" applyFill="1" applyBorder="1" applyProtection="1"/>
    <xf numFmtId="164" fontId="4" fillId="0" borderId="0" xfId="4" applyNumberFormat="1" applyFill="1"/>
    <xf numFmtId="0" fontId="0" fillId="0" borderId="0" xfId="0" applyFont="1" applyAlignment="1" applyProtection="1">
      <alignment horizontal="left" indent="1"/>
    </xf>
    <xf numFmtId="9" fontId="3" fillId="0" borderId="0" xfId="3" applyFont="1" applyFill="1" applyBorder="1" applyAlignment="1" applyProtection="1">
      <alignment horizontal="center" wrapText="1"/>
    </xf>
    <xf numFmtId="9" fontId="3" fillId="0" borderId="1" xfId="3" applyFont="1" applyFill="1" applyBorder="1" applyAlignment="1" applyProtection="1">
      <alignment horizontal="center" wrapText="1"/>
    </xf>
    <xf numFmtId="10" fontId="4" fillId="0" borderId="2" xfId="3" applyNumberFormat="1" applyFont="1" applyFill="1" applyBorder="1" applyAlignment="1" applyProtection="1">
      <alignment horizontal="right"/>
      <protection locked="0"/>
    </xf>
    <xf numFmtId="180" fontId="0" fillId="0" borderId="0" xfId="0" applyNumberFormat="1" applyProtection="1"/>
    <xf numFmtId="10" fontId="4" fillId="5" borderId="0" xfId="3" applyNumberFormat="1" applyFont="1" applyFill="1" applyAlignment="1" applyProtection="1">
      <alignment horizontal="right"/>
      <protection locked="0"/>
    </xf>
    <xf numFmtId="10" fontId="4" fillId="5" borderId="1" xfId="3" applyNumberFormat="1" applyFont="1" applyFill="1" applyBorder="1" applyAlignment="1" applyProtection="1">
      <alignment horizontal="right"/>
      <protection locked="0"/>
    </xf>
    <xf numFmtId="10" fontId="4" fillId="5" borderId="2" xfId="3" applyNumberFormat="1" applyFont="1" applyFill="1" applyBorder="1" applyAlignment="1" applyProtection="1">
      <alignment horizontal="right"/>
      <protection locked="0"/>
    </xf>
    <xf numFmtId="9" fontId="3" fillId="0" borderId="1" xfId="3" applyFont="1" applyFill="1" applyBorder="1" applyAlignment="1" applyProtection="1">
      <alignment horizontal="left" wrapText="1"/>
    </xf>
    <xf numFmtId="164" fontId="0" fillId="0" borderId="1" xfId="0" applyNumberFormat="1" applyBorder="1"/>
    <xf numFmtId="179" fontId="4" fillId="2" borderId="0" xfId="4" applyNumberFormat="1" applyProtection="1">
      <protection locked="0"/>
    </xf>
    <xf numFmtId="6" fontId="4" fillId="0" borderId="0" xfId="5" applyNumberFormat="1" applyProtection="1">
      <protection hidden="1"/>
    </xf>
    <xf numFmtId="0" fontId="9" fillId="6" borderId="5" xfId="0" applyFont="1" applyFill="1" applyBorder="1" applyAlignment="1">
      <alignment horizontal="center"/>
    </xf>
    <xf numFmtId="0" fontId="9" fillId="6" borderId="6" xfId="0" applyFont="1" applyFill="1" applyBorder="1" applyAlignment="1">
      <alignment horizontal="center"/>
    </xf>
    <xf numFmtId="6" fontId="4" fillId="6" borderId="6" xfId="5" applyNumberFormat="1" applyFill="1" applyBorder="1" applyProtection="1">
      <protection hidden="1"/>
    </xf>
    <xf numFmtId="167" fontId="4" fillId="6" borderId="7" xfId="5" applyNumberFormat="1" applyFill="1" applyBorder="1" applyProtection="1">
      <protection hidden="1"/>
    </xf>
    <xf numFmtId="0" fontId="4" fillId="6" borderId="6" xfId="5" applyFill="1" applyBorder="1" applyProtection="1">
      <protection hidden="1"/>
    </xf>
    <xf numFmtId="166" fontId="4" fillId="6" borderId="6" xfId="5" applyNumberFormat="1" applyFill="1" applyBorder="1" applyProtection="1">
      <protection hidden="1"/>
    </xf>
    <xf numFmtId="0" fontId="0" fillId="6" borderId="6" xfId="0" applyFill="1" applyBorder="1"/>
    <xf numFmtId="166" fontId="0" fillId="6" borderId="6" xfId="0" applyNumberFormat="1" applyFill="1" applyBorder="1"/>
    <xf numFmtId="166" fontId="4" fillId="6" borderId="6" xfId="5" applyNumberFormat="1" applyFill="1" applyBorder="1"/>
    <xf numFmtId="164" fontId="4" fillId="6" borderId="6" xfId="5" applyNumberFormat="1" applyFill="1" applyBorder="1"/>
    <xf numFmtId="0" fontId="4" fillId="6" borderId="7" xfId="5" applyFill="1" applyBorder="1"/>
    <xf numFmtId="0" fontId="4" fillId="6" borderId="6" xfId="5" applyFill="1" applyBorder="1"/>
    <xf numFmtId="168" fontId="4" fillId="6" borderId="7" xfId="5" applyNumberFormat="1" applyFill="1" applyBorder="1"/>
    <xf numFmtId="10" fontId="3" fillId="0" borderId="0" xfId="3" applyNumberFormat="1" applyFont="1" applyAlignment="1">
      <alignment horizontal="center"/>
    </xf>
    <xf numFmtId="9" fontId="0" fillId="0" borderId="0" xfId="0" applyNumberFormat="1" applyFill="1" applyBorder="1" applyAlignment="1">
      <alignment horizontal="center"/>
    </xf>
    <xf numFmtId="166" fontId="0" fillId="0" borderId="0" xfId="0" applyNumberFormat="1" applyFill="1" applyBorder="1" applyAlignment="1">
      <alignment horizontal="center"/>
    </xf>
    <xf numFmtId="10" fontId="3" fillId="0" borderId="0" xfId="0" applyNumberFormat="1" applyFont="1" applyFill="1" applyBorder="1" applyAlignment="1">
      <alignment horizontal="center"/>
    </xf>
    <xf numFmtId="10" fontId="4" fillId="2" borderId="0" xfId="4" applyNumberFormat="1" applyAlignment="1" applyProtection="1">
      <alignment horizontal="center"/>
      <protection locked="0"/>
    </xf>
    <xf numFmtId="9" fontId="0" fillId="0" borderId="0" xfId="3" applyFont="1" applyBorder="1" applyAlignment="1" applyProtection="1">
      <alignment horizontal="center"/>
    </xf>
    <xf numFmtId="9" fontId="4" fillId="2" borderId="0" xfId="4" applyNumberFormat="1" applyAlignment="1" applyProtection="1">
      <alignment horizontal="center"/>
      <protection locked="0"/>
    </xf>
    <xf numFmtId="0" fontId="4" fillId="2" borderId="0" xfId="4" applyAlignment="1" applyProtection="1">
      <alignment horizontal="center"/>
      <protection locked="0"/>
    </xf>
    <xf numFmtId="168" fontId="4" fillId="2" borderId="0" xfId="4" applyNumberFormat="1" applyAlignment="1" applyProtection="1">
      <alignment horizontal="center"/>
      <protection locked="0"/>
    </xf>
    <xf numFmtId="173" fontId="4" fillId="0" borderId="0" xfId="5" applyNumberFormat="1" applyBorder="1" applyProtection="1"/>
    <xf numFmtId="10" fontId="4" fillId="2" borderId="0" xfId="4" applyNumberFormat="1" applyAlignment="1">
      <alignment horizontal="center"/>
    </xf>
    <xf numFmtId="174" fontId="9" fillId="0" borderId="0" xfId="5" applyNumberFormat="1" applyFont="1" applyBorder="1" applyAlignment="1" applyProtection="1">
      <alignment horizontal="center" vertical="top"/>
    </xf>
    <xf numFmtId="0" fontId="0" fillId="0" borderId="2" xfId="0" applyFont="1" applyBorder="1" applyAlignment="1" applyProtection="1">
      <alignment horizontal="center"/>
    </xf>
    <xf numFmtId="8" fontId="0" fillId="0" borderId="0" xfId="0" applyNumberFormat="1" applyFill="1"/>
    <xf numFmtId="8" fontId="4" fillId="0" borderId="1" xfId="5" applyNumberFormat="1" applyBorder="1"/>
    <xf numFmtId="166" fontId="0" fillId="0" borderId="0" xfId="0" applyNumberFormat="1" applyFill="1" applyAlignment="1">
      <alignment horizontal="right"/>
    </xf>
    <xf numFmtId="9" fontId="0" fillId="0" borderId="1" xfId="0" applyNumberFormat="1" applyFill="1" applyBorder="1" applyAlignment="1">
      <alignment horizontal="right"/>
    </xf>
    <xf numFmtId="169" fontId="0" fillId="0" borderId="0" xfId="0" applyNumberFormat="1" applyFill="1" applyAlignment="1">
      <alignment horizontal="right"/>
    </xf>
    <xf numFmtId="6" fontId="4" fillId="0" borderId="0" xfId="5" applyNumberFormat="1" applyBorder="1"/>
    <xf numFmtId="0" fontId="3" fillId="0" borderId="0" xfId="0" applyFont="1" applyAlignment="1">
      <alignment horizontal="centerContinuous"/>
    </xf>
    <xf numFmtId="0" fontId="0" fillId="6" borderId="5" xfId="0" applyFill="1" applyBorder="1" applyAlignment="1">
      <alignment horizontal="center"/>
    </xf>
    <xf numFmtId="17" fontId="0" fillId="6" borderId="6" xfId="0" applyNumberFormat="1" applyFill="1" applyBorder="1" applyAlignment="1">
      <alignment horizontal="center"/>
    </xf>
    <xf numFmtId="164" fontId="0" fillId="6" borderId="6" xfId="0" applyNumberFormat="1" applyFill="1" applyBorder="1"/>
    <xf numFmtId="164" fontId="0" fillId="6" borderId="7" xfId="0" applyNumberFormat="1" applyFont="1" applyFill="1" applyBorder="1"/>
    <xf numFmtId="164" fontId="0" fillId="6" borderId="6" xfId="0" applyNumberFormat="1" applyFont="1" applyFill="1" applyBorder="1"/>
    <xf numFmtId="164" fontId="4" fillId="6" borderId="6" xfId="4" applyNumberFormat="1" applyFill="1" applyBorder="1"/>
    <xf numFmtId="164" fontId="4" fillId="6" borderId="7" xfId="4" applyNumberFormat="1" applyFill="1" applyBorder="1"/>
    <xf numFmtId="164" fontId="0" fillId="6" borderId="7" xfId="0" applyNumberFormat="1" applyFill="1" applyBorder="1"/>
    <xf numFmtId="0" fontId="3" fillId="0" borderId="0" xfId="0" applyFont="1" applyAlignment="1" applyProtection="1">
      <alignment horizontal="centerContinuous"/>
    </xf>
    <xf numFmtId="170" fontId="0" fillId="0" borderId="0" xfId="0" applyNumberFormat="1" applyAlignment="1" applyProtection="1">
      <alignment horizontal="centerContinuous"/>
    </xf>
    <xf numFmtId="0" fontId="0" fillId="0" borderId="0" xfId="0" applyAlignment="1" applyProtection="1">
      <alignment horizontal="centerContinuous"/>
    </xf>
    <xf numFmtId="0" fontId="0" fillId="0" borderId="0" xfId="0" applyFont="1" applyFill="1" applyAlignment="1" applyProtection="1">
      <alignment horizontal="centerContinuous"/>
    </xf>
    <xf numFmtId="0" fontId="0" fillId="0" borderId="0" xfId="0" applyFont="1" applyProtection="1"/>
    <xf numFmtId="0" fontId="0" fillId="0" borderId="0" xfId="0" applyFont="1" applyAlignment="1" applyProtection="1">
      <alignment horizontal="center"/>
    </xf>
    <xf numFmtId="0" fontId="0" fillId="0" borderId="0" xfId="0" applyFont="1" applyFill="1" applyBorder="1" applyProtection="1"/>
    <xf numFmtId="10" fontId="0" fillId="0" borderId="0" xfId="5" applyNumberFormat="1" applyFont="1" applyFill="1" applyBorder="1" applyProtection="1"/>
    <xf numFmtId="0" fontId="0" fillId="0" borderId="0" xfId="0" applyFont="1" applyFill="1" applyBorder="1" applyAlignment="1" applyProtection="1">
      <alignment horizontal="center"/>
    </xf>
    <xf numFmtId="0" fontId="0" fillId="0" borderId="0" xfId="0" applyFont="1" applyBorder="1" applyProtection="1"/>
    <xf numFmtId="0" fontId="0" fillId="0" borderId="0" xfId="5" applyFont="1" applyFill="1" applyBorder="1" applyProtection="1"/>
    <xf numFmtId="0" fontId="3" fillId="0" borderId="0" xfId="0" applyFont="1" applyBorder="1" applyProtection="1"/>
    <xf numFmtId="6" fontId="0" fillId="0" borderId="0" xfId="0" applyNumberFormat="1"/>
    <xf numFmtId="181" fontId="4" fillId="0" borderId="0" xfId="1" applyNumberFormat="1" applyFont="1" applyFill="1" applyBorder="1" applyAlignment="1" applyProtection="1">
      <alignment horizontal="center"/>
    </xf>
    <xf numFmtId="182" fontId="4" fillId="0" borderId="0" xfId="1" applyNumberFormat="1" applyFont="1" applyFill="1" applyBorder="1" applyAlignment="1" applyProtection="1">
      <alignment horizontal="center"/>
    </xf>
    <xf numFmtId="0" fontId="0" fillId="0" borderId="0" xfId="0" applyFill="1" applyAlignment="1">
      <alignment vertical="center"/>
    </xf>
    <xf numFmtId="0" fontId="0" fillId="0" borderId="0" xfId="0"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xf>
    <xf numFmtId="0" fontId="19" fillId="0" borderId="0" xfId="0" applyFont="1" applyFill="1" applyAlignment="1">
      <alignment vertical="center"/>
    </xf>
    <xf numFmtId="0" fontId="4" fillId="0" borderId="0" xfId="4" applyFill="1" applyAlignment="1">
      <alignment vertical="center"/>
    </xf>
    <xf numFmtId="0" fontId="4" fillId="0" borderId="0" xfId="5" applyFill="1" applyAlignment="1">
      <alignment vertical="center"/>
    </xf>
    <xf numFmtId="0" fontId="0" fillId="0" borderId="0" xfId="0" applyFill="1" applyAlignment="1" applyProtection="1">
      <alignment vertical="center"/>
    </xf>
    <xf numFmtId="0" fontId="0" fillId="0" borderId="0" xfId="0" applyFont="1" applyFill="1" applyAlignment="1" applyProtection="1">
      <alignment vertical="center"/>
    </xf>
    <xf numFmtId="0" fontId="7" fillId="0" borderId="0" xfId="0" applyFont="1" applyFill="1" applyAlignment="1" applyProtection="1">
      <alignment vertical="center"/>
    </xf>
    <xf numFmtId="0" fontId="24" fillId="0" borderId="0" xfId="6" applyFont="1" applyFill="1" applyAlignment="1">
      <alignment vertical="center"/>
    </xf>
    <xf numFmtId="0" fontId="23" fillId="0" borderId="0" xfId="6" applyFill="1" applyAlignment="1">
      <alignment vertical="center"/>
    </xf>
    <xf numFmtId="0" fontId="21" fillId="0" borderId="0" xfId="0" applyFont="1" applyFill="1" applyAlignment="1">
      <alignment vertical="center"/>
    </xf>
    <xf numFmtId="0" fontId="5" fillId="0" borderId="0" xfId="0" applyFont="1" applyFill="1" applyAlignment="1">
      <alignment vertical="center"/>
    </xf>
    <xf numFmtId="0" fontId="4" fillId="2" borderId="0" xfId="4" applyProtection="1"/>
    <xf numFmtId="42" fontId="4" fillId="0" borderId="2" xfId="4" applyNumberFormat="1" applyFill="1" applyBorder="1" applyProtection="1"/>
    <xf numFmtId="42" fontId="4" fillId="0" borderId="1" xfId="4" applyNumberFormat="1" applyFill="1" applyBorder="1" applyProtection="1"/>
    <xf numFmtId="183" fontId="4" fillId="2" borderId="0" xfId="4" applyNumberFormat="1" applyAlignment="1" applyProtection="1">
      <alignment horizontal="center"/>
      <protection locked="0"/>
    </xf>
    <xf numFmtId="0" fontId="4" fillId="2" borderId="0" xfId="4" applyBorder="1" applyAlignment="1" applyProtection="1">
      <alignment horizontal="center"/>
      <protection locked="0"/>
    </xf>
    <xf numFmtId="0" fontId="4" fillId="2" borderId="0" xfId="4" applyBorder="1" applyAlignment="1" applyProtection="1">
      <alignment horizontal="left" indent="1"/>
      <protection locked="0"/>
    </xf>
    <xf numFmtId="49" fontId="0" fillId="0" borderId="0" xfId="0" applyNumberFormat="1" applyProtection="1"/>
    <xf numFmtId="10" fontId="4" fillId="0" borderId="0" xfId="3" applyNumberFormat="1" applyFont="1" applyFill="1" applyAlignment="1" applyProtection="1">
      <alignment horizontal="right"/>
    </xf>
    <xf numFmtId="164" fontId="4" fillId="0" borderId="0" xfId="2" applyNumberFormat="1" applyFont="1" applyFill="1" applyBorder="1" applyAlignment="1" applyProtection="1">
      <alignment horizontal="right"/>
    </xf>
    <xf numFmtId="49" fontId="12" fillId="0" borderId="0" xfId="0" applyNumberFormat="1" applyFont="1" applyProtection="1"/>
    <xf numFmtId="44" fontId="0" fillId="0" borderId="0" xfId="2" applyNumberFormat="1" applyFont="1" applyProtection="1"/>
    <xf numFmtId="44" fontId="0" fillId="0" borderId="2" xfId="2" applyNumberFormat="1" applyFont="1" applyBorder="1" applyProtection="1"/>
    <xf numFmtId="9" fontId="0" fillId="0" borderId="0" xfId="3" applyFont="1" applyProtection="1"/>
    <xf numFmtId="164" fontId="4" fillId="2" borderId="0" xfId="2" applyNumberFormat="1" applyFont="1" applyFill="1" applyProtection="1">
      <protection locked="0"/>
    </xf>
    <xf numFmtId="174" fontId="4" fillId="2" borderId="0" xfId="3" applyNumberFormat="1" applyFont="1" applyFill="1" applyAlignment="1" applyProtection="1">
      <alignment horizontal="center"/>
      <protection locked="0"/>
    </xf>
    <xf numFmtId="164" fontId="0" fillId="0" borderId="0" xfId="2" applyNumberFormat="1" applyFont="1" applyAlignment="1" applyProtection="1">
      <alignment horizontal="center"/>
    </xf>
    <xf numFmtId="179" fontId="0" fillId="0" borderId="0" xfId="2" applyNumberFormat="1" applyFont="1" applyProtection="1"/>
    <xf numFmtId="176" fontId="4" fillId="2" borderId="0" xfId="4" applyNumberFormat="1" applyProtection="1">
      <protection locked="0"/>
    </xf>
    <xf numFmtId="177" fontId="4" fillId="2" borderId="0" xfId="4" applyNumberFormat="1" applyProtection="1">
      <protection locked="0"/>
    </xf>
    <xf numFmtId="10" fontId="4" fillId="2" borderId="0" xfId="4" applyNumberFormat="1" applyProtection="1">
      <protection locked="0"/>
    </xf>
    <xf numFmtId="171" fontId="4" fillId="0" borderId="0" xfId="2" applyNumberFormat="1" applyFont="1" applyFill="1" applyAlignment="1" applyProtection="1">
      <alignment horizontal="right"/>
    </xf>
    <xf numFmtId="171" fontId="4" fillId="0" borderId="1" xfId="2" applyNumberFormat="1" applyFont="1" applyFill="1" applyBorder="1" applyAlignment="1" applyProtection="1">
      <alignment horizontal="right"/>
    </xf>
    <xf numFmtId="2" fontId="4" fillId="2" borderId="0" xfId="4" applyNumberFormat="1" applyAlignment="1" applyProtection="1">
      <alignment horizontal="center"/>
      <protection locked="0"/>
    </xf>
    <xf numFmtId="0" fontId="4" fillId="2" borderId="0" xfId="4" applyProtection="1">
      <protection locked="0"/>
    </xf>
    <xf numFmtId="178" fontId="4" fillId="2" borderId="0" xfId="4" applyNumberFormat="1" applyProtection="1">
      <protection locked="0"/>
    </xf>
    <xf numFmtId="9" fontId="4" fillId="2" borderId="0" xfId="4" applyNumberFormat="1" applyProtection="1">
      <protection locked="0"/>
    </xf>
    <xf numFmtId="10" fontId="0" fillId="0" borderId="0" xfId="3" applyNumberFormat="1" applyFont="1" applyAlignment="1" applyProtection="1">
      <alignment horizontal="centerContinuous"/>
    </xf>
    <xf numFmtId="0" fontId="0" fillId="0" borderId="0" xfId="0" applyAlignment="1" applyProtection="1">
      <alignment horizontal="center"/>
    </xf>
    <xf numFmtId="10" fontId="0" fillId="0" borderId="0" xfId="3" applyNumberFormat="1" applyFont="1" applyAlignment="1" applyProtection="1">
      <alignment horizontal="center"/>
    </xf>
    <xf numFmtId="44" fontId="0" fillId="0" borderId="0" xfId="2" applyFont="1" applyProtection="1"/>
    <xf numFmtId="0" fontId="0" fillId="0" borderId="0" xfId="0" applyAlignment="1" applyProtection="1">
      <alignment horizontal="center"/>
      <protection locked="0"/>
    </xf>
    <xf numFmtId="0" fontId="0" fillId="0" borderId="0" xfId="0" applyProtection="1">
      <protection locked="0"/>
    </xf>
    <xf numFmtId="164" fontId="4" fillId="0" borderId="0" xfId="2" applyNumberFormat="1" applyFont="1" applyFill="1" applyProtection="1"/>
    <xf numFmtId="0" fontId="12" fillId="0" borderId="0" xfId="0" applyFont="1" applyAlignment="1" applyProtection="1">
      <alignment horizontal="center"/>
    </xf>
    <xf numFmtId="0" fontId="3" fillId="0" borderId="0" xfId="0" applyFont="1" applyAlignment="1" applyProtection="1">
      <alignment horizontal="left" wrapText="1"/>
    </xf>
    <xf numFmtId="0" fontId="9" fillId="0" borderId="0" xfId="6" applyFont="1" applyFill="1" applyAlignment="1" applyProtection="1">
      <alignment horizontal="left" wrapText="1"/>
    </xf>
  </cellXfs>
  <cellStyles count="7">
    <cellStyle name="Bad" xfId="6" builtinId="27"/>
    <cellStyle name="Comma" xfId="1" builtinId="3"/>
    <cellStyle name="Currency" xfId="2" builtinId="4"/>
    <cellStyle name="Good" xfId="4" builtinId="26" customBuiltin="1"/>
    <cellStyle name="Neutral" xfId="5" builtinId="28" customBuilti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16" fmlaRange="$N$8:$N$10" noThreeD="1" sel="0" val="0"/>
</file>

<file path=xl/ctrlProps/ctrlProp10.xml><?xml version="1.0" encoding="utf-8"?>
<formControlPr xmlns="http://schemas.microsoft.com/office/spreadsheetml/2009/9/main" objectType="Drop" dropLines="3" dropStyle="combo" dx="16" fmlaRange="$N$8:$N$10" noThreeD="1" sel="0" val="0"/>
</file>

<file path=xl/ctrlProps/ctrlProp11.xml><?xml version="1.0" encoding="utf-8"?>
<formControlPr xmlns="http://schemas.microsoft.com/office/spreadsheetml/2009/9/main" objectType="Drop" dropLines="3" dropStyle="combo" dx="16" fmlaRange="$N$8:$N$10" noThreeD="1" sel="0" val="0"/>
</file>

<file path=xl/ctrlProps/ctrlProp12.xml><?xml version="1.0" encoding="utf-8"?>
<formControlPr xmlns="http://schemas.microsoft.com/office/spreadsheetml/2009/9/main" objectType="Drop" dropLines="4" dropStyle="combo" dx="16" fmlaRange="$N$8:$N$11" noThreeD="1" sel="0" val="0"/>
</file>

<file path=xl/ctrlProps/ctrlProp13.xml><?xml version="1.0" encoding="utf-8"?>
<formControlPr xmlns="http://schemas.microsoft.com/office/spreadsheetml/2009/9/main" objectType="Drop" dropLines="3" dropStyle="combo" dx="16" fmlaRange="$N$8:$N$10" noThreeD="1" sel="0" val="0"/>
</file>

<file path=xl/ctrlProps/ctrlProp14.xml><?xml version="1.0" encoding="utf-8"?>
<formControlPr xmlns="http://schemas.microsoft.com/office/spreadsheetml/2009/9/main" objectType="Drop" dropLines="3" dropStyle="combo" dx="16" fmlaRange="$N$8:$N$10" noThreeD="1" sel="0" val="0"/>
</file>

<file path=xl/ctrlProps/ctrlProp15.xml><?xml version="1.0" encoding="utf-8"?>
<formControlPr xmlns="http://schemas.microsoft.com/office/spreadsheetml/2009/9/main" objectType="Drop" dropLines="3" dropStyle="combo" dx="16" fmlaRange="$N$8:$N$10" noThreeD="1" sel="0" val="0"/>
</file>

<file path=xl/ctrlProps/ctrlProp16.xml><?xml version="1.0" encoding="utf-8"?>
<formControlPr xmlns="http://schemas.microsoft.com/office/spreadsheetml/2009/9/main" objectType="Drop" dropLines="3" dropStyle="combo" dx="16" fmlaRange="$N$8:$N$10" noThreeD="1" sel="0" val="0"/>
</file>

<file path=xl/ctrlProps/ctrlProp17.xml><?xml version="1.0" encoding="utf-8"?>
<formControlPr xmlns="http://schemas.microsoft.com/office/spreadsheetml/2009/9/main" objectType="Drop" dropLines="3" dropStyle="combo" dx="16" fmlaRange="$N$8:$N$10" noThreeD="1" sel="0" val="0"/>
</file>

<file path=xl/ctrlProps/ctrlProp18.xml><?xml version="1.0" encoding="utf-8"?>
<formControlPr xmlns="http://schemas.microsoft.com/office/spreadsheetml/2009/9/main" objectType="Drop" dropLines="3" dropStyle="combo" dx="16" fmlaRange="$N$8:$N$10" noThreeD="1" sel="0" val="0"/>
</file>

<file path=xl/ctrlProps/ctrlProp19.xml><?xml version="1.0" encoding="utf-8"?>
<formControlPr xmlns="http://schemas.microsoft.com/office/spreadsheetml/2009/9/main" objectType="Drop" dropLines="3" dropStyle="combo" dx="16" fmlaRange="$N$8:$N$10" noThreeD="1" sel="0" val="0"/>
</file>

<file path=xl/ctrlProps/ctrlProp2.xml><?xml version="1.0" encoding="utf-8"?>
<formControlPr xmlns="http://schemas.microsoft.com/office/spreadsheetml/2009/9/main" objectType="Drop" dropLines="3" dropStyle="combo" dx="16" fmlaRange="$N$8:$N$10" noThreeD="1" sel="0" val="0"/>
</file>

<file path=xl/ctrlProps/ctrlProp20.xml><?xml version="1.0" encoding="utf-8"?>
<formControlPr xmlns="http://schemas.microsoft.com/office/spreadsheetml/2009/9/main" objectType="Drop" dropLines="3" dropStyle="combo" dx="16" fmlaRange="$N$8:$N$10" noThreeD="1" sel="0" val="0"/>
</file>

<file path=xl/ctrlProps/ctrlProp21.xml><?xml version="1.0" encoding="utf-8"?>
<formControlPr xmlns="http://schemas.microsoft.com/office/spreadsheetml/2009/9/main" objectType="Drop" dropLines="3" dropStyle="combo" dx="16" fmlaRange="$N$8:$N$10" noThreeD="1" sel="0" val="0"/>
</file>

<file path=xl/ctrlProps/ctrlProp22.xml><?xml version="1.0" encoding="utf-8"?>
<formControlPr xmlns="http://schemas.microsoft.com/office/spreadsheetml/2009/9/main" objectType="Drop" dropLines="3" dropStyle="combo" dx="16" fmlaRange="$N$8:$N$10" noThreeD="1" sel="0" val="0"/>
</file>

<file path=xl/ctrlProps/ctrlProp23.xml><?xml version="1.0" encoding="utf-8"?>
<formControlPr xmlns="http://schemas.microsoft.com/office/spreadsheetml/2009/9/main" objectType="Drop" dropLines="3" dropStyle="combo" dx="16" fmlaRange="$N$8:$N$10" noThreeD="1" sel="0" val="0"/>
</file>

<file path=xl/ctrlProps/ctrlProp24.xml><?xml version="1.0" encoding="utf-8"?>
<formControlPr xmlns="http://schemas.microsoft.com/office/spreadsheetml/2009/9/main" objectType="Drop" dropLines="3" dropStyle="combo" dx="16" fmlaRange="$N$8:$N$10" noThreeD="1" sel="0" val="0"/>
</file>

<file path=xl/ctrlProps/ctrlProp25.xml><?xml version="1.0" encoding="utf-8"?>
<formControlPr xmlns="http://schemas.microsoft.com/office/spreadsheetml/2009/9/main" objectType="Drop" dropLines="3" dropStyle="combo" dx="16" fmlaRange="$N$8:$N$10" noThreeD="1" sel="0" val="0"/>
</file>

<file path=xl/ctrlProps/ctrlProp26.xml><?xml version="1.0" encoding="utf-8"?>
<formControlPr xmlns="http://schemas.microsoft.com/office/spreadsheetml/2009/9/main" objectType="Drop" dropLines="3" dropStyle="combo" dx="16" fmlaRange="$N$8:$N$10" noThreeD="1" sel="0" val="0"/>
</file>

<file path=xl/ctrlProps/ctrlProp27.xml><?xml version="1.0" encoding="utf-8"?>
<formControlPr xmlns="http://schemas.microsoft.com/office/spreadsheetml/2009/9/main" objectType="Drop" dropLines="3" dropStyle="combo" dx="16" fmlaRange="$N$8:$N$10" noThreeD="1" sel="0" val="0"/>
</file>

<file path=xl/ctrlProps/ctrlProp28.xml><?xml version="1.0" encoding="utf-8"?>
<formControlPr xmlns="http://schemas.microsoft.com/office/spreadsheetml/2009/9/main" objectType="Drop" dropLines="3" dropStyle="combo" dx="16" fmlaRange="$N$8:$N$10" noThreeD="1" sel="0" val="0"/>
</file>

<file path=xl/ctrlProps/ctrlProp29.xml><?xml version="1.0" encoding="utf-8"?>
<formControlPr xmlns="http://schemas.microsoft.com/office/spreadsheetml/2009/9/main" objectType="Drop" dropLines="3" dropStyle="combo" dx="16" fmlaRange="$N$8:$N$10" noThreeD="1" sel="0" val="0"/>
</file>

<file path=xl/ctrlProps/ctrlProp3.xml><?xml version="1.0" encoding="utf-8"?>
<formControlPr xmlns="http://schemas.microsoft.com/office/spreadsheetml/2009/9/main" objectType="Drop" dropLines="3" dropStyle="combo" dx="16" fmlaRange="$N$8:$N$10" noThreeD="1" sel="0" val="0"/>
</file>

<file path=xl/ctrlProps/ctrlProp30.xml><?xml version="1.0" encoding="utf-8"?>
<formControlPr xmlns="http://schemas.microsoft.com/office/spreadsheetml/2009/9/main" objectType="Drop" dropLines="3" dropStyle="combo" dx="16" fmlaRange="$N$8:$N$10" noThreeD="1" sel="0" val="0"/>
</file>

<file path=xl/ctrlProps/ctrlProp31.xml><?xml version="1.0" encoding="utf-8"?>
<formControlPr xmlns="http://schemas.microsoft.com/office/spreadsheetml/2009/9/main" objectType="Drop" dropLines="3" dropStyle="combo" dx="16" fmlaRange="$N$8:$N$10" noThreeD="1" sel="0" val="0"/>
</file>

<file path=xl/ctrlProps/ctrlProp32.xml><?xml version="1.0" encoding="utf-8"?>
<formControlPr xmlns="http://schemas.microsoft.com/office/spreadsheetml/2009/9/main" objectType="Drop" dropLines="3" dropStyle="combo" dx="16" fmlaRange="$N$8:$N$10" noThreeD="1" sel="0" val="0"/>
</file>

<file path=xl/ctrlProps/ctrlProp33.xml><?xml version="1.0" encoding="utf-8"?>
<formControlPr xmlns="http://schemas.microsoft.com/office/spreadsheetml/2009/9/main" objectType="Drop" dropLines="3" dropStyle="combo" dx="16" fmlaRange="$N$8:$N$10" noThreeD="1" sel="0" val="0"/>
</file>

<file path=xl/ctrlProps/ctrlProp34.xml><?xml version="1.0" encoding="utf-8"?>
<formControlPr xmlns="http://schemas.microsoft.com/office/spreadsheetml/2009/9/main" objectType="Drop" dropLines="3" dropStyle="combo" dx="16" fmlaRange="$N$8:$N$10" noThreeD="1" sel="0" val="0"/>
</file>

<file path=xl/ctrlProps/ctrlProp35.xml><?xml version="1.0" encoding="utf-8"?>
<formControlPr xmlns="http://schemas.microsoft.com/office/spreadsheetml/2009/9/main" objectType="Drop" dropLines="3" dropStyle="combo" dx="16" fmlaRange="$N$8:$N$10" noThreeD="1" sel="0" val="0"/>
</file>

<file path=xl/ctrlProps/ctrlProp36.xml><?xml version="1.0" encoding="utf-8"?>
<formControlPr xmlns="http://schemas.microsoft.com/office/spreadsheetml/2009/9/main" objectType="Drop" dropLines="3" dropStyle="combo" dx="16" fmlaRange="$N$8:$N$10" noThreeD="1" sel="0" val="0"/>
</file>

<file path=xl/ctrlProps/ctrlProp37.xml><?xml version="1.0" encoding="utf-8"?>
<formControlPr xmlns="http://schemas.microsoft.com/office/spreadsheetml/2009/9/main" objectType="Drop" dropLines="3" dropStyle="combo" dx="16" fmlaRange="$N$8:$N$10" noThreeD="1" sel="0" val="0"/>
</file>

<file path=xl/ctrlProps/ctrlProp4.xml><?xml version="1.0" encoding="utf-8"?>
<formControlPr xmlns="http://schemas.microsoft.com/office/spreadsheetml/2009/9/main" objectType="Drop" dropLines="3" dropStyle="combo" dx="16" fmlaRange="$N$8:$N$10" noThreeD="1" sel="0" val="0"/>
</file>

<file path=xl/ctrlProps/ctrlProp5.xml><?xml version="1.0" encoding="utf-8"?>
<formControlPr xmlns="http://schemas.microsoft.com/office/spreadsheetml/2009/9/main" objectType="Drop" dropLines="3" dropStyle="combo" dx="16" fmlaRange="$N$8:$N$10" noThreeD="1" sel="0" val="0"/>
</file>

<file path=xl/ctrlProps/ctrlProp6.xml><?xml version="1.0" encoding="utf-8"?>
<formControlPr xmlns="http://schemas.microsoft.com/office/spreadsheetml/2009/9/main" objectType="Drop" dropLines="3" dropStyle="combo" dx="16" fmlaRange="$N$8:$N$10" noThreeD="1" sel="0" val="0"/>
</file>

<file path=xl/ctrlProps/ctrlProp7.xml><?xml version="1.0" encoding="utf-8"?>
<formControlPr xmlns="http://schemas.microsoft.com/office/spreadsheetml/2009/9/main" objectType="Drop" dropLines="3" dropStyle="combo" dx="16" fmlaRange="$N$8:$N$10" noThreeD="1" sel="0" val="0"/>
</file>

<file path=xl/ctrlProps/ctrlProp8.xml><?xml version="1.0" encoding="utf-8"?>
<formControlPr xmlns="http://schemas.microsoft.com/office/spreadsheetml/2009/9/main" objectType="Drop" dropLines="3" dropStyle="combo" dx="16" fmlaRange="$N$8:$N$10" noThreeD="1" sel="0" val="0"/>
</file>

<file path=xl/ctrlProps/ctrlProp9.xml><?xml version="1.0" encoding="utf-8"?>
<formControlPr xmlns="http://schemas.microsoft.com/office/spreadsheetml/2009/9/main" objectType="Drop" dropLines="3" dropStyle="combo" dx="16" fmlaRange="$N$8:$N$10" noThreeD="1" sel="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38100</xdr:colOff>
          <xdr:row>6</xdr:row>
          <xdr:rowOff>19050</xdr:rowOff>
        </xdr:from>
        <xdr:to>
          <xdr:col>2</xdr:col>
          <xdr:colOff>942975</xdr:colOff>
          <xdr:row>6</xdr:row>
          <xdr:rowOff>161925</xdr:rowOff>
        </xdr:to>
        <xdr:sp macro="" textlink="">
          <xdr:nvSpPr>
            <xdr:cNvPr id="20496" name="Drop Down 16" hidden="1">
              <a:extLst>
                <a:ext uri="{63B3BB69-23CF-44E3-9099-C40C66FF867C}">
                  <a14:compatExt spid="_x0000_s20496"/>
                </a:ext>
                <a:ext uri="{FF2B5EF4-FFF2-40B4-BE49-F238E27FC236}">
                  <a16:creationId xmlns:a16="http://schemas.microsoft.com/office/drawing/2014/main" id="{00000000-0008-0000-0700-00001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7</xdr:row>
          <xdr:rowOff>19050</xdr:rowOff>
        </xdr:from>
        <xdr:to>
          <xdr:col>2</xdr:col>
          <xdr:colOff>942975</xdr:colOff>
          <xdr:row>7</xdr:row>
          <xdr:rowOff>161925</xdr:rowOff>
        </xdr:to>
        <xdr:sp macro="" textlink="">
          <xdr:nvSpPr>
            <xdr:cNvPr id="20499" name="Drop Down 19" hidden="1">
              <a:extLst>
                <a:ext uri="{63B3BB69-23CF-44E3-9099-C40C66FF867C}">
                  <a14:compatExt spid="_x0000_s20499"/>
                </a:ext>
                <a:ext uri="{FF2B5EF4-FFF2-40B4-BE49-F238E27FC236}">
                  <a16:creationId xmlns:a16="http://schemas.microsoft.com/office/drawing/2014/main" id="{00000000-0008-0000-0700-00001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8</xdr:row>
          <xdr:rowOff>19050</xdr:rowOff>
        </xdr:from>
        <xdr:to>
          <xdr:col>2</xdr:col>
          <xdr:colOff>942975</xdr:colOff>
          <xdr:row>8</xdr:row>
          <xdr:rowOff>161925</xdr:rowOff>
        </xdr:to>
        <xdr:sp macro="" textlink="">
          <xdr:nvSpPr>
            <xdr:cNvPr id="20500" name="Drop Down 20" hidden="1">
              <a:extLst>
                <a:ext uri="{63B3BB69-23CF-44E3-9099-C40C66FF867C}">
                  <a14:compatExt spid="_x0000_s20500"/>
                </a:ext>
                <a:ext uri="{FF2B5EF4-FFF2-40B4-BE49-F238E27FC236}">
                  <a16:creationId xmlns:a16="http://schemas.microsoft.com/office/drawing/2014/main" id="{00000000-0008-0000-0700-00001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9</xdr:row>
          <xdr:rowOff>19050</xdr:rowOff>
        </xdr:from>
        <xdr:to>
          <xdr:col>2</xdr:col>
          <xdr:colOff>942975</xdr:colOff>
          <xdr:row>9</xdr:row>
          <xdr:rowOff>161925</xdr:rowOff>
        </xdr:to>
        <xdr:sp macro="" textlink="">
          <xdr:nvSpPr>
            <xdr:cNvPr id="20501" name="Drop Down 21" hidden="1">
              <a:extLst>
                <a:ext uri="{63B3BB69-23CF-44E3-9099-C40C66FF867C}">
                  <a14:compatExt spid="_x0000_s20501"/>
                </a:ext>
                <a:ext uri="{FF2B5EF4-FFF2-40B4-BE49-F238E27FC236}">
                  <a16:creationId xmlns:a16="http://schemas.microsoft.com/office/drawing/2014/main" id="{00000000-0008-0000-0700-00001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10</xdr:row>
          <xdr:rowOff>19050</xdr:rowOff>
        </xdr:from>
        <xdr:to>
          <xdr:col>2</xdr:col>
          <xdr:colOff>942975</xdr:colOff>
          <xdr:row>10</xdr:row>
          <xdr:rowOff>161925</xdr:rowOff>
        </xdr:to>
        <xdr:sp macro="" textlink="">
          <xdr:nvSpPr>
            <xdr:cNvPr id="20502" name="Drop Down 22" hidden="1">
              <a:extLst>
                <a:ext uri="{63B3BB69-23CF-44E3-9099-C40C66FF867C}">
                  <a14:compatExt spid="_x0000_s20502"/>
                </a:ext>
                <a:ext uri="{FF2B5EF4-FFF2-40B4-BE49-F238E27FC236}">
                  <a16:creationId xmlns:a16="http://schemas.microsoft.com/office/drawing/2014/main" id="{00000000-0008-0000-0700-00001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13</xdr:row>
          <xdr:rowOff>19050</xdr:rowOff>
        </xdr:from>
        <xdr:to>
          <xdr:col>2</xdr:col>
          <xdr:colOff>942975</xdr:colOff>
          <xdr:row>13</xdr:row>
          <xdr:rowOff>161925</xdr:rowOff>
        </xdr:to>
        <xdr:sp macro="" textlink="">
          <xdr:nvSpPr>
            <xdr:cNvPr id="20503" name="Drop Down 23" hidden="1">
              <a:extLst>
                <a:ext uri="{63B3BB69-23CF-44E3-9099-C40C66FF867C}">
                  <a14:compatExt spid="_x0000_s20503"/>
                </a:ext>
                <a:ext uri="{FF2B5EF4-FFF2-40B4-BE49-F238E27FC236}">
                  <a16:creationId xmlns:a16="http://schemas.microsoft.com/office/drawing/2014/main" id="{00000000-0008-0000-0700-000017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14</xdr:row>
          <xdr:rowOff>19050</xdr:rowOff>
        </xdr:from>
        <xdr:to>
          <xdr:col>2</xdr:col>
          <xdr:colOff>942975</xdr:colOff>
          <xdr:row>14</xdr:row>
          <xdr:rowOff>161925</xdr:rowOff>
        </xdr:to>
        <xdr:sp macro="" textlink="">
          <xdr:nvSpPr>
            <xdr:cNvPr id="20505" name="Drop Down 25" hidden="1">
              <a:extLst>
                <a:ext uri="{63B3BB69-23CF-44E3-9099-C40C66FF867C}">
                  <a14:compatExt spid="_x0000_s20505"/>
                </a:ext>
                <a:ext uri="{FF2B5EF4-FFF2-40B4-BE49-F238E27FC236}">
                  <a16:creationId xmlns:a16="http://schemas.microsoft.com/office/drawing/2014/main" id="{00000000-0008-0000-0700-000019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17</xdr:row>
          <xdr:rowOff>19050</xdr:rowOff>
        </xdr:from>
        <xdr:to>
          <xdr:col>2</xdr:col>
          <xdr:colOff>942975</xdr:colOff>
          <xdr:row>17</xdr:row>
          <xdr:rowOff>161925</xdr:rowOff>
        </xdr:to>
        <xdr:sp macro="" textlink="">
          <xdr:nvSpPr>
            <xdr:cNvPr id="20506" name="Drop Down 26" hidden="1">
              <a:extLst>
                <a:ext uri="{63B3BB69-23CF-44E3-9099-C40C66FF867C}">
                  <a14:compatExt spid="_x0000_s20506"/>
                </a:ext>
                <a:ext uri="{FF2B5EF4-FFF2-40B4-BE49-F238E27FC236}">
                  <a16:creationId xmlns:a16="http://schemas.microsoft.com/office/drawing/2014/main" id="{00000000-0008-0000-0700-00001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18</xdr:row>
          <xdr:rowOff>19050</xdr:rowOff>
        </xdr:from>
        <xdr:to>
          <xdr:col>2</xdr:col>
          <xdr:colOff>942975</xdr:colOff>
          <xdr:row>18</xdr:row>
          <xdr:rowOff>161925</xdr:rowOff>
        </xdr:to>
        <xdr:sp macro="" textlink="">
          <xdr:nvSpPr>
            <xdr:cNvPr id="20507" name="Drop Down 27" hidden="1">
              <a:extLst>
                <a:ext uri="{63B3BB69-23CF-44E3-9099-C40C66FF867C}">
                  <a14:compatExt spid="_x0000_s20507"/>
                </a:ext>
                <a:ext uri="{FF2B5EF4-FFF2-40B4-BE49-F238E27FC236}">
                  <a16:creationId xmlns:a16="http://schemas.microsoft.com/office/drawing/2014/main" id="{00000000-0008-0000-0700-00001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21</xdr:row>
          <xdr:rowOff>19050</xdr:rowOff>
        </xdr:from>
        <xdr:to>
          <xdr:col>2</xdr:col>
          <xdr:colOff>942975</xdr:colOff>
          <xdr:row>21</xdr:row>
          <xdr:rowOff>161925</xdr:rowOff>
        </xdr:to>
        <xdr:sp macro="" textlink="">
          <xdr:nvSpPr>
            <xdr:cNvPr id="20509" name="Drop Down 29" hidden="1">
              <a:extLst>
                <a:ext uri="{63B3BB69-23CF-44E3-9099-C40C66FF867C}">
                  <a14:compatExt spid="_x0000_s20509"/>
                </a:ext>
                <a:ext uri="{FF2B5EF4-FFF2-40B4-BE49-F238E27FC236}">
                  <a16:creationId xmlns:a16="http://schemas.microsoft.com/office/drawing/2014/main" id="{00000000-0008-0000-0700-00001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22</xdr:row>
          <xdr:rowOff>19050</xdr:rowOff>
        </xdr:from>
        <xdr:to>
          <xdr:col>2</xdr:col>
          <xdr:colOff>942975</xdr:colOff>
          <xdr:row>22</xdr:row>
          <xdr:rowOff>161925</xdr:rowOff>
        </xdr:to>
        <xdr:sp macro="" textlink="">
          <xdr:nvSpPr>
            <xdr:cNvPr id="20510" name="Drop Down 30" hidden="1">
              <a:extLst>
                <a:ext uri="{63B3BB69-23CF-44E3-9099-C40C66FF867C}">
                  <a14:compatExt spid="_x0000_s20510"/>
                </a:ext>
                <a:ext uri="{FF2B5EF4-FFF2-40B4-BE49-F238E27FC236}">
                  <a16:creationId xmlns:a16="http://schemas.microsoft.com/office/drawing/2014/main" id="{00000000-0008-0000-0700-00001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25</xdr:row>
          <xdr:rowOff>19050</xdr:rowOff>
        </xdr:from>
        <xdr:to>
          <xdr:col>2</xdr:col>
          <xdr:colOff>942975</xdr:colOff>
          <xdr:row>25</xdr:row>
          <xdr:rowOff>161925</xdr:rowOff>
        </xdr:to>
        <xdr:sp macro="" textlink="">
          <xdr:nvSpPr>
            <xdr:cNvPr id="20511" name="Drop Down 31" hidden="1">
              <a:extLst>
                <a:ext uri="{63B3BB69-23CF-44E3-9099-C40C66FF867C}">
                  <a14:compatExt spid="_x0000_s20511"/>
                </a:ext>
                <a:ext uri="{FF2B5EF4-FFF2-40B4-BE49-F238E27FC236}">
                  <a16:creationId xmlns:a16="http://schemas.microsoft.com/office/drawing/2014/main" id="{00000000-0008-0000-0700-00001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25</xdr:row>
          <xdr:rowOff>19050</xdr:rowOff>
        </xdr:from>
        <xdr:to>
          <xdr:col>2</xdr:col>
          <xdr:colOff>942975</xdr:colOff>
          <xdr:row>25</xdr:row>
          <xdr:rowOff>161925</xdr:rowOff>
        </xdr:to>
        <xdr:sp macro="" textlink="">
          <xdr:nvSpPr>
            <xdr:cNvPr id="20512" name="Drop Down 32" hidden="1">
              <a:extLst>
                <a:ext uri="{63B3BB69-23CF-44E3-9099-C40C66FF867C}">
                  <a14:compatExt spid="_x0000_s20512"/>
                </a:ext>
                <a:ext uri="{FF2B5EF4-FFF2-40B4-BE49-F238E27FC236}">
                  <a16:creationId xmlns:a16="http://schemas.microsoft.com/office/drawing/2014/main" id="{00000000-0008-0000-0700-00002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26</xdr:row>
          <xdr:rowOff>19050</xdr:rowOff>
        </xdr:from>
        <xdr:to>
          <xdr:col>2</xdr:col>
          <xdr:colOff>942975</xdr:colOff>
          <xdr:row>26</xdr:row>
          <xdr:rowOff>161925</xdr:rowOff>
        </xdr:to>
        <xdr:sp macro="" textlink="">
          <xdr:nvSpPr>
            <xdr:cNvPr id="20513" name="Drop Down 33" hidden="1">
              <a:extLst>
                <a:ext uri="{63B3BB69-23CF-44E3-9099-C40C66FF867C}">
                  <a14:compatExt spid="_x0000_s20513"/>
                </a:ext>
                <a:ext uri="{FF2B5EF4-FFF2-40B4-BE49-F238E27FC236}">
                  <a16:creationId xmlns:a16="http://schemas.microsoft.com/office/drawing/2014/main" id="{00000000-0008-0000-0700-00002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27</xdr:row>
          <xdr:rowOff>19050</xdr:rowOff>
        </xdr:from>
        <xdr:to>
          <xdr:col>2</xdr:col>
          <xdr:colOff>942975</xdr:colOff>
          <xdr:row>27</xdr:row>
          <xdr:rowOff>161925</xdr:rowOff>
        </xdr:to>
        <xdr:sp macro="" textlink="">
          <xdr:nvSpPr>
            <xdr:cNvPr id="20514" name="Drop Down 34" hidden="1">
              <a:extLst>
                <a:ext uri="{63B3BB69-23CF-44E3-9099-C40C66FF867C}">
                  <a14:compatExt spid="_x0000_s20514"/>
                </a:ext>
                <a:ext uri="{FF2B5EF4-FFF2-40B4-BE49-F238E27FC236}">
                  <a16:creationId xmlns:a16="http://schemas.microsoft.com/office/drawing/2014/main" id="{00000000-0008-0000-0700-00002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28</xdr:row>
          <xdr:rowOff>19050</xdr:rowOff>
        </xdr:from>
        <xdr:to>
          <xdr:col>2</xdr:col>
          <xdr:colOff>942975</xdr:colOff>
          <xdr:row>28</xdr:row>
          <xdr:rowOff>161925</xdr:rowOff>
        </xdr:to>
        <xdr:sp macro="" textlink="">
          <xdr:nvSpPr>
            <xdr:cNvPr id="20515" name="Drop Down 35" hidden="1">
              <a:extLst>
                <a:ext uri="{63B3BB69-23CF-44E3-9099-C40C66FF867C}">
                  <a14:compatExt spid="_x0000_s20515"/>
                </a:ext>
                <a:ext uri="{FF2B5EF4-FFF2-40B4-BE49-F238E27FC236}">
                  <a16:creationId xmlns:a16="http://schemas.microsoft.com/office/drawing/2014/main" id="{00000000-0008-0000-0700-00002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29</xdr:row>
          <xdr:rowOff>19050</xdr:rowOff>
        </xdr:from>
        <xdr:to>
          <xdr:col>2</xdr:col>
          <xdr:colOff>942975</xdr:colOff>
          <xdr:row>29</xdr:row>
          <xdr:rowOff>161925</xdr:rowOff>
        </xdr:to>
        <xdr:sp macro="" textlink="">
          <xdr:nvSpPr>
            <xdr:cNvPr id="20516" name="Drop Down 36" hidden="1">
              <a:extLst>
                <a:ext uri="{63B3BB69-23CF-44E3-9099-C40C66FF867C}">
                  <a14:compatExt spid="_x0000_s20516"/>
                </a:ext>
                <a:ext uri="{FF2B5EF4-FFF2-40B4-BE49-F238E27FC236}">
                  <a16:creationId xmlns:a16="http://schemas.microsoft.com/office/drawing/2014/main" id="{00000000-0008-0000-0700-00002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30</xdr:row>
          <xdr:rowOff>19050</xdr:rowOff>
        </xdr:from>
        <xdr:to>
          <xdr:col>2</xdr:col>
          <xdr:colOff>942975</xdr:colOff>
          <xdr:row>30</xdr:row>
          <xdr:rowOff>161925</xdr:rowOff>
        </xdr:to>
        <xdr:sp macro="" textlink="">
          <xdr:nvSpPr>
            <xdr:cNvPr id="20517" name="Drop Down 37" hidden="1">
              <a:extLst>
                <a:ext uri="{63B3BB69-23CF-44E3-9099-C40C66FF867C}">
                  <a14:compatExt spid="_x0000_s20517"/>
                </a:ext>
                <a:ext uri="{FF2B5EF4-FFF2-40B4-BE49-F238E27FC236}">
                  <a16:creationId xmlns:a16="http://schemas.microsoft.com/office/drawing/2014/main" id="{00000000-0008-0000-0700-000025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31</xdr:row>
          <xdr:rowOff>19050</xdr:rowOff>
        </xdr:from>
        <xdr:to>
          <xdr:col>2</xdr:col>
          <xdr:colOff>942975</xdr:colOff>
          <xdr:row>31</xdr:row>
          <xdr:rowOff>161925</xdr:rowOff>
        </xdr:to>
        <xdr:sp macro="" textlink="">
          <xdr:nvSpPr>
            <xdr:cNvPr id="20518" name="Drop Down 38" hidden="1">
              <a:extLst>
                <a:ext uri="{63B3BB69-23CF-44E3-9099-C40C66FF867C}">
                  <a14:compatExt spid="_x0000_s20518"/>
                </a:ext>
                <a:ext uri="{FF2B5EF4-FFF2-40B4-BE49-F238E27FC236}">
                  <a16:creationId xmlns:a16="http://schemas.microsoft.com/office/drawing/2014/main" id="{00000000-0008-0000-0700-00002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32</xdr:row>
          <xdr:rowOff>19050</xdr:rowOff>
        </xdr:from>
        <xdr:to>
          <xdr:col>2</xdr:col>
          <xdr:colOff>942975</xdr:colOff>
          <xdr:row>32</xdr:row>
          <xdr:rowOff>161925</xdr:rowOff>
        </xdr:to>
        <xdr:sp macro="" textlink="">
          <xdr:nvSpPr>
            <xdr:cNvPr id="20520" name="Drop Down 40" hidden="1">
              <a:extLst>
                <a:ext uri="{63B3BB69-23CF-44E3-9099-C40C66FF867C}">
                  <a14:compatExt spid="_x0000_s20520"/>
                </a:ext>
                <a:ext uri="{FF2B5EF4-FFF2-40B4-BE49-F238E27FC236}">
                  <a16:creationId xmlns:a16="http://schemas.microsoft.com/office/drawing/2014/main" id="{00000000-0008-0000-0700-00002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34</xdr:row>
          <xdr:rowOff>19050</xdr:rowOff>
        </xdr:from>
        <xdr:to>
          <xdr:col>2</xdr:col>
          <xdr:colOff>942975</xdr:colOff>
          <xdr:row>34</xdr:row>
          <xdr:rowOff>161925</xdr:rowOff>
        </xdr:to>
        <xdr:sp macro="" textlink="">
          <xdr:nvSpPr>
            <xdr:cNvPr id="20522" name="Drop Down 42" hidden="1">
              <a:extLst>
                <a:ext uri="{63B3BB69-23CF-44E3-9099-C40C66FF867C}">
                  <a14:compatExt spid="_x0000_s20522"/>
                </a:ext>
                <a:ext uri="{FF2B5EF4-FFF2-40B4-BE49-F238E27FC236}">
                  <a16:creationId xmlns:a16="http://schemas.microsoft.com/office/drawing/2014/main" id="{00000000-0008-0000-0700-00002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35</xdr:row>
          <xdr:rowOff>19050</xdr:rowOff>
        </xdr:from>
        <xdr:to>
          <xdr:col>2</xdr:col>
          <xdr:colOff>942975</xdr:colOff>
          <xdr:row>35</xdr:row>
          <xdr:rowOff>161925</xdr:rowOff>
        </xdr:to>
        <xdr:sp macro="" textlink="">
          <xdr:nvSpPr>
            <xdr:cNvPr id="20523" name="Drop Down 43" hidden="1">
              <a:extLst>
                <a:ext uri="{63B3BB69-23CF-44E3-9099-C40C66FF867C}">
                  <a14:compatExt spid="_x0000_s20523"/>
                </a:ext>
                <a:ext uri="{FF2B5EF4-FFF2-40B4-BE49-F238E27FC236}">
                  <a16:creationId xmlns:a16="http://schemas.microsoft.com/office/drawing/2014/main" id="{00000000-0008-0000-0700-00002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36</xdr:row>
          <xdr:rowOff>19050</xdr:rowOff>
        </xdr:from>
        <xdr:to>
          <xdr:col>2</xdr:col>
          <xdr:colOff>942975</xdr:colOff>
          <xdr:row>36</xdr:row>
          <xdr:rowOff>161925</xdr:rowOff>
        </xdr:to>
        <xdr:sp macro="" textlink="">
          <xdr:nvSpPr>
            <xdr:cNvPr id="20524" name="Drop Down 44" hidden="1">
              <a:extLst>
                <a:ext uri="{63B3BB69-23CF-44E3-9099-C40C66FF867C}">
                  <a14:compatExt spid="_x0000_s20524"/>
                </a:ext>
                <a:ext uri="{FF2B5EF4-FFF2-40B4-BE49-F238E27FC236}">
                  <a16:creationId xmlns:a16="http://schemas.microsoft.com/office/drawing/2014/main" id="{00000000-0008-0000-0700-00002C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38</xdr:row>
          <xdr:rowOff>19050</xdr:rowOff>
        </xdr:from>
        <xdr:to>
          <xdr:col>2</xdr:col>
          <xdr:colOff>942975</xdr:colOff>
          <xdr:row>38</xdr:row>
          <xdr:rowOff>161925</xdr:rowOff>
        </xdr:to>
        <xdr:sp macro="" textlink="">
          <xdr:nvSpPr>
            <xdr:cNvPr id="20526" name="Drop Down 46" hidden="1">
              <a:extLst>
                <a:ext uri="{63B3BB69-23CF-44E3-9099-C40C66FF867C}">
                  <a14:compatExt spid="_x0000_s20526"/>
                </a:ext>
                <a:ext uri="{FF2B5EF4-FFF2-40B4-BE49-F238E27FC236}">
                  <a16:creationId xmlns:a16="http://schemas.microsoft.com/office/drawing/2014/main" id="{00000000-0008-0000-0700-00002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39</xdr:row>
          <xdr:rowOff>19050</xdr:rowOff>
        </xdr:from>
        <xdr:to>
          <xdr:col>2</xdr:col>
          <xdr:colOff>942975</xdr:colOff>
          <xdr:row>39</xdr:row>
          <xdr:rowOff>161925</xdr:rowOff>
        </xdr:to>
        <xdr:sp macro="" textlink="">
          <xdr:nvSpPr>
            <xdr:cNvPr id="20527" name="Drop Down 47" hidden="1">
              <a:extLst>
                <a:ext uri="{63B3BB69-23CF-44E3-9099-C40C66FF867C}">
                  <a14:compatExt spid="_x0000_s20527"/>
                </a:ext>
                <a:ext uri="{FF2B5EF4-FFF2-40B4-BE49-F238E27FC236}">
                  <a16:creationId xmlns:a16="http://schemas.microsoft.com/office/drawing/2014/main" id="{00000000-0008-0000-0700-00002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40</xdr:row>
          <xdr:rowOff>19050</xdr:rowOff>
        </xdr:from>
        <xdr:to>
          <xdr:col>2</xdr:col>
          <xdr:colOff>942975</xdr:colOff>
          <xdr:row>40</xdr:row>
          <xdr:rowOff>161925</xdr:rowOff>
        </xdr:to>
        <xdr:sp macro="" textlink="">
          <xdr:nvSpPr>
            <xdr:cNvPr id="20528" name="Drop Down 48" hidden="1">
              <a:extLst>
                <a:ext uri="{63B3BB69-23CF-44E3-9099-C40C66FF867C}">
                  <a14:compatExt spid="_x0000_s20528"/>
                </a:ext>
                <a:ext uri="{FF2B5EF4-FFF2-40B4-BE49-F238E27FC236}">
                  <a16:creationId xmlns:a16="http://schemas.microsoft.com/office/drawing/2014/main" id="{00000000-0008-0000-0700-000030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41</xdr:row>
          <xdr:rowOff>19050</xdr:rowOff>
        </xdr:from>
        <xdr:to>
          <xdr:col>2</xdr:col>
          <xdr:colOff>942975</xdr:colOff>
          <xdr:row>41</xdr:row>
          <xdr:rowOff>161925</xdr:rowOff>
        </xdr:to>
        <xdr:sp macro="" textlink="">
          <xdr:nvSpPr>
            <xdr:cNvPr id="20529" name="Drop Down 49" hidden="1">
              <a:extLst>
                <a:ext uri="{63B3BB69-23CF-44E3-9099-C40C66FF867C}">
                  <a14:compatExt spid="_x0000_s20529"/>
                </a:ext>
                <a:ext uri="{FF2B5EF4-FFF2-40B4-BE49-F238E27FC236}">
                  <a16:creationId xmlns:a16="http://schemas.microsoft.com/office/drawing/2014/main" id="{00000000-0008-0000-0700-000031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42</xdr:row>
          <xdr:rowOff>19050</xdr:rowOff>
        </xdr:from>
        <xdr:to>
          <xdr:col>2</xdr:col>
          <xdr:colOff>942975</xdr:colOff>
          <xdr:row>42</xdr:row>
          <xdr:rowOff>161925</xdr:rowOff>
        </xdr:to>
        <xdr:sp macro="" textlink="">
          <xdr:nvSpPr>
            <xdr:cNvPr id="20530" name="Drop Down 50" hidden="1">
              <a:extLst>
                <a:ext uri="{63B3BB69-23CF-44E3-9099-C40C66FF867C}">
                  <a14:compatExt spid="_x0000_s20530"/>
                </a:ext>
                <a:ext uri="{FF2B5EF4-FFF2-40B4-BE49-F238E27FC236}">
                  <a16:creationId xmlns:a16="http://schemas.microsoft.com/office/drawing/2014/main" id="{00000000-0008-0000-0700-000032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45</xdr:row>
          <xdr:rowOff>19050</xdr:rowOff>
        </xdr:from>
        <xdr:to>
          <xdr:col>2</xdr:col>
          <xdr:colOff>942975</xdr:colOff>
          <xdr:row>45</xdr:row>
          <xdr:rowOff>161925</xdr:rowOff>
        </xdr:to>
        <xdr:sp macro="" textlink="">
          <xdr:nvSpPr>
            <xdr:cNvPr id="20531" name="Drop Down 51" hidden="1">
              <a:extLst>
                <a:ext uri="{63B3BB69-23CF-44E3-9099-C40C66FF867C}">
                  <a14:compatExt spid="_x0000_s20531"/>
                </a:ext>
                <a:ext uri="{FF2B5EF4-FFF2-40B4-BE49-F238E27FC236}">
                  <a16:creationId xmlns:a16="http://schemas.microsoft.com/office/drawing/2014/main" id="{00000000-0008-0000-0700-000033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46</xdr:row>
          <xdr:rowOff>19050</xdr:rowOff>
        </xdr:from>
        <xdr:to>
          <xdr:col>2</xdr:col>
          <xdr:colOff>942975</xdr:colOff>
          <xdr:row>46</xdr:row>
          <xdr:rowOff>161925</xdr:rowOff>
        </xdr:to>
        <xdr:sp macro="" textlink="">
          <xdr:nvSpPr>
            <xdr:cNvPr id="20532" name="Drop Down 52" hidden="1">
              <a:extLst>
                <a:ext uri="{63B3BB69-23CF-44E3-9099-C40C66FF867C}">
                  <a14:compatExt spid="_x0000_s20532"/>
                </a:ext>
                <a:ext uri="{FF2B5EF4-FFF2-40B4-BE49-F238E27FC236}">
                  <a16:creationId xmlns:a16="http://schemas.microsoft.com/office/drawing/2014/main" id="{00000000-0008-0000-0700-000034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47</xdr:row>
          <xdr:rowOff>19050</xdr:rowOff>
        </xdr:from>
        <xdr:to>
          <xdr:col>2</xdr:col>
          <xdr:colOff>942975</xdr:colOff>
          <xdr:row>47</xdr:row>
          <xdr:rowOff>161925</xdr:rowOff>
        </xdr:to>
        <xdr:sp macro="" textlink="">
          <xdr:nvSpPr>
            <xdr:cNvPr id="20534" name="Drop Down 54" hidden="1">
              <a:extLst>
                <a:ext uri="{63B3BB69-23CF-44E3-9099-C40C66FF867C}">
                  <a14:compatExt spid="_x0000_s20534"/>
                </a:ext>
                <a:ext uri="{FF2B5EF4-FFF2-40B4-BE49-F238E27FC236}">
                  <a16:creationId xmlns:a16="http://schemas.microsoft.com/office/drawing/2014/main" id="{00000000-0008-0000-0700-000036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48</xdr:row>
          <xdr:rowOff>19050</xdr:rowOff>
        </xdr:from>
        <xdr:to>
          <xdr:col>2</xdr:col>
          <xdr:colOff>942975</xdr:colOff>
          <xdr:row>48</xdr:row>
          <xdr:rowOff>161925</xdr:rowOff>
        </xdr:to>
        <xdr:sp macro="" textlink="">
          <xdr:nvSpPr>
            <xdr:cNvPr id="20536" name="Drop Down 56" hidden="1">
              <a:extLst>
                <a:ext uri="{63B3BB69-23CF-44E3-9099-C40C66FF867C}">
                  <a14:compatExt spid="_x0000_s20536"/>
                </a:ext>
                <a:ext uri="{FF2B5EF4-FFF2-40B4-BE49-F238E27FC236}">
                  <a16:creationId xmlns:a16="http://schemas.microsoft.com/office/drawing/2014/main" id="{00000000-0008-0000-0700-000038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50</xdr:row>
          <xdr:rowOff>19050</xdr:rowOff>
        </xdr:from>
        <xdr:to>
          <xdr:col>2</xdr:col>
          <xdr:colOff>942975</xdr:colOff>
          <xdr:row>50</xdr:row>
          <xdr:rowOff>161925</xdr:rowOff>
        </xdr:to>
        <xdr:sp macro="" textlink="">
          <xdr:nvSpPr>
            <xdr:cNvPr id="20538" name="Drop Down 58" hidden="1">
              <a:extLst>
                <a:ext uri="{63B3BB69-23CF-44E3-9099-C40C66FF867C}">
                  <a14:compatExt spid="_x0000_s20538"/>
                </a:ext>
                <a:ext uri="{FF2B5EF4-FFF2-40B4-BE49-F238E27FC236}">
                  <a16:creationId xmlns:a16="http://schemas.microsoft.com/office/drawing/2014/main" id="{00000000-0008-0000-0700-00003A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51</xdr:row>
          <xdr:rowOff>19050</xdr:rowOff>
        </xdr:from>
        <xdr:to>
          <xdr:col>2</xdr:col>
          <xdr:colOff>942975</xdr:colOff>
          <xdr:row>51</xdr:row>
          <xdr:rowOff>161925</xdr:rowOff>
        </xdr:to>
        <xdr:sp macro="" textlink="">
          <xdr:nvSpPr>
            <xdr:cNvPr id="20539" name="Drop Down 59" hidden="1">
              <a:extLst>
                <a:ext uri="{63B3BB69-23CF-44E3-9099-C40C66FF867C}">
                  <a14:compatExt spid="_x0000_s20539"/>
                </a:ext>
                <a:ext uri="{FF2B5EF4-FFF2-40B4-BE49-F238E27FC236}">
                  <a16:creationId xmlns:a16="http://schemas.microsoft.com/office/drawing/2014/main" id="{00000000-0008-0000-0700-00003B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55</xdr:row>
          <xdr:rowOff>19050</xdr:rowOff>
        </xdr:from>
        <xdr:to>
          <xdr:col>2</xdr:col>
          <xdr:colOff>942975</xdr:colOff>
          <xdr:row>55</xdr:row>
          <xdr:rowOff>161925</xdr:rowOff>
        </xdr:to>
        <xdr:sp macro="" textlink="">
          <xdr:nvSpPr>
            <xdr:cNvPr id="20541" name="Drop Down 61" hidden="1">
              <a:extLst>
                <a:ext uri="{63B3BB69-23CF-44E3-9099-C40C66FF867C}">
                  <a14:compatExt spid="_x0000_s20541"/>
                </a:ext>
                <a:ext uri="{FF2B5EF4-FFF2-40B4-BE49-F238E27FC236}">
                  <a16:creationId xmlns:a16="http://schemas.microsoft.com/office/drawing/2014/main" id="{00000000-0008-0000-0700-00003D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56</xdr:row>
          <xdr:rowOff>19050</xdr:rowOff>
        </xdr:from>
        <xdr:to>
          <xdr:col>2</xdr:col>
          <xdr:colOff>942975</xdr:colOff>
          <xdr:row>56</xdr:row>
          <xdr:rowOff>161925</xdr:rowOff>
        </xdr:to>
        <xdr:sp macro="" textlink="">
          <xdr:nvSpPr>
            <xdr:cNvPr id="20542" name="Drop Down 62" hidden="1">
              <a:extLst>
                <a:ext uri="{63B3BB69-23CF-44E3-9099-C40C66FF867C}">
                  <a14:compatExt spid="_x0000_s20542"/>
                </a:ext>
                <a:ext uri="{FF2B5EF4-FFF2-40B4-BE49-F238E27FC236}">
                  <a16:creationId xmlns:a16="http://schemas.microsoft.com/office/drawing/2014/main" id="{00000000-0008-0000-0700-00003E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38100</xdr:colOff>
          <xdr:row>57</xdr:row>
          <xdr:rowOff>19050</xdr:rowOff>
        </xdr:from>
        <xdr:to>
          <xdr:col>2</xdr:col>
          <xdr:colOff>942975</xdr:colOff>
          <xdr:row>57</xdr:row>
          <xdr:rowOff>161925</xdr:rowOff>
        </xdr:to>
        <xdr:sp macro="" textlink="">
          <xdr:nvSpPr>
            <xdr:cNvPr id="20543" name="Drop Down 63" hidden="1">
              <a:extLst>
                <a:ext uri="{63B3BB69-23CF-44E3-9099-C40C66FF867C}">
                  <a14:compatExt spid="_x0000_s20543"/>
                </a:ext>
                <a:ext uri="{FF2B5EF4-FFF2-40B4-BE49-F238E27FC236}">
                  <a16:creationId xmlns:a16="http://schemas.microsoft.com/office/drawing/2014/main" id="{00000000-0008-0000-0700-00003F5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8.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omments" Target="../comments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65"/>
  <sheetViews>
    <sheetView showGridLines="0" tabSelected="1" zoomScaleNormal="100" workbookViewId="0">
      <selection activeCell="C12" sqref="C12"/>
    </sheetView>
  </sheetViews>
  <sheetFormatPr defaultRowHeight="15" customHeight="1" x14ac:dyDescent="0.25"/>
  <cols>
    <col min="1" max="1" width="4.140625" style="209" customWidth="1"/>
    <col min="2" max="2" width="13.28515625" style="209" customWidth="1"/>
    <col min="3" max="16" width="9.140625" style="209"/>
    <col min="17" max="17" width="9.85546875" style="209" customWidth="1"/>
    <col min="18" max="18" width="2.85546875" style="209" customWidth="1"/>
    <col min="19" max="16384" width="9.140625" style="209"/>
  </cols>
  <sheetData>
    <row r="1" spans="1:18" ht="15" customHeight="1" x14ac:dyDescent="0.25">
      <c r="A1" s="220" t="s">
        <v>374</v>
      </c>
      <c r="B1" s="208"/>
      <c r="C1" s="208"/>
      <c r="D1" s="208"/>
      <c r="E1" s="208"/>
      <c r="F1" s="208"/>
      <c r="G1" s="208"/>
      <c r="H1" s="208"/>
      <c r="I1" s="208"/>
      <c r="J1" s="208"/>
      <c r="K1" s="208"/>
      <c r="L1" s="208"/>
      <c r="M1" s="208"/>
      <c r="N1" s="208"/>
      <c r="O1" s="208"/>
      <c r="P1" s="208"/>
      <c r="Q1" s="208"/>
      <c r="R1" s="208"/>
    </row>
    <row r="2" spans="1:18" ht="15" customHeight="1" x14ac:dyDescent="0.25">
      <c r="A2" s="210" t="s">
        <v>100</v>
      </c>
      <c r="B2" s="208"/>
      <c r="C2" s="221"/>
      <c r="D2" s="208"/>
      <c r="E2" s="208"/>
      <c r="F2" s="208"/>
      <c r="G2" s="208"/>
      <c r="H2" s="208"/>
      <c r="I2" s="208"/>
      <c r="J2" s="208"/>
      <c r="K2" s="208"/>
      <c r="L2" s="208"/>
      <c r="M2" s="208"/>
      <c r="N2" s="208"/>
      <c r="O2" s="208"/>
      <c r="P2" s="208"/>
      <c r="Q2" s="208"/>
      <c r="R2" s="208"/>
    </row>
    <row r="3" spans="1:18" ht="15" customHeight="1" x14ac:dyDescent="0.25">
      <c r="A3" s="210"/>
      <c r="B3" s="208"/>
      <c r="C3" s="208" t="s">
        <v>381</v>
      </c>
      <c r="D3" s="208"/>
      <c r="E3" s="208"/>
      <c r="F3" s="208"/>
      <c r="G3" s="208"/>
      <c r="H3" s="208"/>
      <c r="I3" s="208"/>
      <c r="J3" s="208"/>
      <c r="K3" s="208"/>
      <c r="L3" s="208"/>
      <c r="M3" s="208"/>
      <c r="N3" s="208"/>
      <c r="O3" s="208"/>
      <c r="P3" s="208"/>
      <c r="Q3" s="208"/>
      <c r="R3" s="208"/>
    </row>
    <row r="4" spans="1:18" ht="15" customHeight="1" x14ac:dyDescent="0.25">
      <c r="A4" s="210"/>
      <c r="B4" s="208"/>
      <c r="C4" s="208" t="s">
        <v>382</v>
      </c>
      <c r="D4" s="208"/>
      <c r="E4" s="208"/>
      <c r="F4" s="208"/>
      <c r="G4" s="208"/>
      <c r="H4" s="208"/>
      <c r="I4" s="208"/>
      <c r="J4" s="208"/>
      <c r="K4" s="208"/>
      <c r="L4" s="208"/>
      <c r="M4" s="208"/>
      <c r="N4" s="208"/>
      <c r="O4" s="208"/>
      <c r="P4" s="208"/>
      <c r="Q4" s="208"/>
      <c r="R4" s="208"/>
    </row>
    <row r="5" spans="1:18" ht="15" customHeight="1" x14ac:dyDescent="0.25">
      <c r="A5" s="210"/>
      <c r="B5" s="208"/>
      <c r="C5" s="208" t="s">
        <v>380</v>
      </c>
      <c r="D5" s="208"/>
      <c r="E5" s="208"/>
      <c r="F5" s="208"/>
      <c r="G5" s="208"/>
      <c r="H5" s="208"/>
      <c r="I5" s="208"/>
      <c r="J5" s="208"/>
      <c r="K5" s="208"/>
      <c r="L5" s="208"/>
      <c r="M5" s="208"/>
      <c r="N5" s="208"/>
      <c r="O5" s="208"/>
      <c r="P5" s="208"/>
      <c r="Q5" s="208"/>
      <c r="R5" s="208"/>
    </row>
    <row r="6" spans="1:18" ht="15" customHeight="1" x14ac:dyDescent="0.25">
      <c r="A6" s="210" t="s">
        <v>168</v>
      </c>
      <c r="B6" s="208"/>
      <c r="C6" s="208"/>
      <c r="D6" s="208"/>
      <c r="E6" s="208"/>
      <c r="F6" s="208"/>
      <c r="G6" s="208"/>
      <c r="H6" s="208"/>
      <c r="I6" s="208"/>
      <c r="J6" s="208"/>
      <c r="K6" s="208"/>
      <c r="L6" s="208"/>
      <c r="M6" s="208"/>
      <c r="N6" s="208"/>
      <c r="O6" s="208"/>
      <c r="P6" s="208"/>
      <c r="Q6" s="208"/>
      <c r="R6" s="208"/>
    </row>
    <row r="7" spans="1:18" ht="15" customHeight="1" x14ac:dyDescent="0.25">
      <c r="A7" s="211"/>
      <c r="B7" s="208"/>
      <c r="C7" s="212" t="s">
        <v>347</v>
      </c>
      <c r="D7" s="208"/>
      <c r="E7" s="208"/>
      <c r="F7" s="208"/>
      <c r="G7" s="208"/>
      <c r="H7" s="208"/>
      <c r="I7" s="208"/>
      <c r="J7" s="208"/>
      <c r="K7" s="208"/>
      <c r="L7" s="208"/>
      <c r="M7" s="208"/>
      <c r="N7" s="208"/>
      <c r="O7" s="208"/>
      <c r="P7" s="208"/>
      <c r="Q7" s="208"/>
      <c r="R7" s="208"/>
    </row>
    <row r="8" spans="1:18" ht="15" customHeight="1" x14ac:dyDescent="0.25">
      <c r="A8" s="210" t="s">
        <v>45</v>
      </c>
      <c r="B8" s="208"/>
      <c r="C8" s="208"/>
      <c r="D8" s="208"/>
      <c r="E8" s="208"/>
      <c r="F8" s="208"/>
      <c r="G8" s="208"/>
      <c r="H8" s="208"/>
      <c r="I8" s="208"/>
      <c r="J8" s="208"/>
      <c r="K8" s="208"/>
      <c r="L8" s="208"/>
      <c r="M8" s="208"/>
      <c r="N8" s="208"/>
      <c r="O8" s="208"/>
      <c r="P8" s="208"/>
      <c r="Q8" s="208"/>
      <c r="R8" s="208"/>
    </row>
    <row r="9" spans="1:18" ht="15" customHeight="1" x14ac:dyDescent="0.25">
      <c r="B9" s="208" t="s">
        <v>44</v>
      </c>
      <c r="C9" s="208" t="s">
        <v>337</v>
      </c>
      <c r="D9" s="208"/>
      <c r="E9" s="208"/>
      <c r="F9" s="208"/>
      <c r="G9" s="208"/>
      <c r="H9" s="208"/>
      <c r="I9" s="208"/>
      <c r="J9" s="208"/>
      <c r="K9" s="208"/>
      <c r="L9" s="208"/>
      <c r="M9" s="208"/>
      <c r="N9" s="208"/>
      <c r="O9" s="208"/>
      <c r="P9" s="208"/>
      <c r="Q9" s="208"/>
      <c r="R9" s="208"/>
    </row>
    <row r="10" spans="1:18" ht="15" customHeight="1" x14ac:dyDescent="0.25">
      <c r="B10" s="208"/>
      <c r="C10" s="208" t="s">
        <v>348</v>
      </c>
      <c r="D10" s="208"/>
      <c r="E10" s="208"/>
      <c r="F10" s="208"/>
      <c r="G10" s="208"/>
      <c r="H10" s="208"/>
      <c r="I10" s="208"/>
      <c r="J10" s="208"/>
      <c r="K10" s="208"/>
      <c r="L10" s="208"/>
      <c r="M10" s="208"/>
      <c r="N10" s="208"/>
      <c r="O10" s="208"/>
      <c r="P10" s="208"/>
      <c r="Q10" s="208"/>
      <c r="R10" s="208"/>
    </row>
    <row r="11" spans="1:18" ht="15" customHeight="1" x14ac:dyDescent="0.25">
      <c r="B11" s="208" t="s">
        <v>64</v>
      </c>
      <c r="C11" s="213" t="s">
        <v>349</v>
      </c>
      <c r="D11" s="213"/>
      <c r="E11" s="213"/>
      <c r="F11" s="213"/>
      <c r="G11" s="208"/>
      <c r="H11" s="208"/>
      <c r="I11" s="208"/>
      <c r="J11" s="208"/>
      <c r="K11" s="208"/>
      <c r="L11" s="208"/>
      <c r="M11" s="208"/>
      <c r="N11" s="208"/>
      <c r="O11" s="208"/>
      <c r="P11" s="208"/>
      <c r="Q11" s="208"/>
      <c r="R11" s="208"/>
    </row>
    <row r="12" spans="1:18" ht="15" customHeight="1" x14ac:dyDescent="0.25">
      <c r="B12" s="208" t="s">
        <v>65</v>
      </c>
      <c r="C12" s="208" t="s">
        <v>410</v>
      </c>
      <c r="D12" s="208"/>
      <c r="E12" s="208"/>
      <c r="F12" s="208"/>
      <c r="G12" s="208"/>
      <c r="H12" s="208"/>
      <c r="I12" s="208"/>
      <c r="J12" s="208"/>
      <c r="K12" s="208"/>
      <c r="L12" s="208"/>
      <c r="M12" s="208"/>
      <c r="N12" s="208"/>
      <c r="O12" s="208"/>
      <c r="P12" s="208"/>
      <c r="Q12" s="208"/>
      <c r="R12" s="208"/>
    </row>
    <row r="13" spans="1:18" ht="15" customHeight="1" x14ac:dyDescent="0.25">
      <c r="B13" s="208" t="s">
        <v>66</v>
      </c>
      <c r="C13" s="214" t="s">
        <v>63</v>
      </c>
      <c r="D13" s="213"/>
      <c r="E13" s="213"/>
      <c r="F13" s="213"/>
      <c r="G13" s="213"/>
      <c r="H13" s="208"/>
      <c r="I13" s="208"/>
      <c r="J13" s="208"/>
      <c r="K13" s="208"/>
      <c r="L13" s="208"/>
      <c r="M13" s="208"/>
      <c r="N13" s="208"/>
      <c r="O13" s="208"/>
      <c r="P13" s="208"/>
      <c r="Q13" s="208"/>
      <c r="R13" s="208"/>
    </row>
    <row r="14" spans="1:18" ht="15" customHeight="1" x14ac:dyDescent="0.25">
      <c r="B14" s="208" t="s">
        <v>67</v>
      </c>
      <c r="C14" s="208" t="s">
        <v>350</v>
      </c>
      <c r="D14" s="208"/>
      <c r="E14" s="208"/>
      <c r="F14" s="208"/>
      <c r="G14" s="208"/>
      <c r="H14" s="208"/>
      <c r="I14" s="208"/>
      <c r="J14" s="208"/>
      <c r="K14" s="208"/>
      <c r="L14" s="208"/>
      <c r="M14" s="208"/>
      <c r="N14" s="208"/>
      <c r="O14" s="208"/>
      <c r="P14" s="208"/>
      <c r="Q14" s="208"/>
      <c r="R14" s="208"/>
    </row>
    <row r="15" spans="1:18" ht="15" customHeight="1" x14ac:dyDescent="0.25">
      <c r="A15" s="211" t="s">
        <v>90</v>
      </c>
      <c r="B15" s="208"/>
      <c r="C15" s="215"/>
      <c r="D15" s="215"/>
      <c r="E15" s="215"/>
      <c r="F15" s="215"/>
      <c r="G15" s="216"/>
      <c r="H15" s="215"/>
      <c r="I15" s="215"/>
      <c r="J15" s="215"/>
      <c r="K15" s="215"/>
      <c r="L15" s="208"/>
      <c r="M15" s="215"/>
      <c r="N15" s="208"/>
      <c r="O15" s="208"/>
      <c r="P15" s="208"/>
      <c r="Q15" s="208"/>
      <c r="R15" s="208"/>
    </row>
    <row r="16" spans="1:18" ht="15" customHeight="1" x14ac:dyDescent="0.25">
      <c r="A16" s="211" t="s">
        <v>23</v>
      </c>
      <c r="B16" s="208"/>
      <c r="C16" s="215"/>
      <c r="D16" s="215"/>
      <c r="E16" s="215"/>
      <c r="F16" s="215"/>
      <c r="G16" s="215"/>
      <c r="H16" s="215"/>
      <c r="I16" s="208"/>
      <c r="J16" s="208"/>
      <c r="K16" s="208"/>
      <c r="L16" s="208"/>
      <c r="M16" s="215"/>
      <c r="N16" s="208"/>
      <c r="O16" s="208"/>
      <c r="P16" s="208"/>
      <c r="Q16" s="208"/>
      <c r="R16" s="208"/>
    </row>
    <row r="17" spans="1:18" ht="15" customHeight="1" x14ac:dyDescent="0.25">
      <c r="A17" s="215" t="s">
        <v>14</v>
      </c>
      <c r="B17" s="208"/>
      <c r="C17" s="215" t="s">
        <v>387</v>
      </c>
      <c r="D17" s="215"/>
      <c r="E17" s="215"/>
      <c r="F17" s="215"/>
      <c r="G17" s="215"/>
      <c r="H17" s="215"/>
      <c r="I17" s="208"/>
      <c r="J17" s="208"/>
      <c r="K17" s="208"/>
      <c r="L17" s="208"/>
      <c r="M17" s="215"/>
      <c r="N17" s="208"/>
      <c r="O17" s="208"/>
      <c r="P17" s="208"/>
      <c r="Q17" s="208"/>
      <c r="R17" s="208"/>
    </row>
    <row r="18" spans="1:18" ht="15" customHeight="1" x14ac:dyDescent="0.25">
      <c r="A18" s="215" t="s">
        <v>24</v>
      </c>
      <c r="B18" s="208"/>
      <c r="C18" s="215" t="s">
        <v>389</v>
      </c>
      <c r="D18" s="215"/>
      <c r="E18" s="215"/>
      <c r="F18" s="215"/>
      <c r="G18" s="215"/>
      <c r="H18" s="215"/>
      <c r="I18" s="208"/>
      <c r="J18" s="208"/>
      <c r="K18" s="208"/>
      <c r="L18" s="208"/>
      <c r="M18" s="215"/>
      <c r="N18" s="208"/>
      <c r="O18" s="208"/>
      <c r="P18" s="208"/>
      <c r="Q18" s="208"/>
      <c r="R18" s="208"/>
    </row>
    <row r="19" spans="1:18" ht="15" customHeight="1" x14ac:dyDescent="0.25">
      <c r="A19" s="215" t="s">
        <v>15</v>
      </c>
      <c r="B19" s="208"/>
      <c r="C19" s="215" t="s">
        <v>388</v>
      </c>
      <c r="D19" s="215"/>
      <c r="E19" s="215"/>
      <c r="F19" s="215"/>
      <c r="G19" s="215"/>
      <c r="H19" s="215"/>
      <c r="I19" s="208"/>
      <c r="J19" s="208"/>
      <c r="K19" s="208"/>
      <c r="L19" s="208"/>
      <c r="M19" s="215"/>
      <c r="N19" s="208"/>
      <c r="O19" s="208"/>
      <c r="P19" s="208"/>
      <c r="Q19" s="208"/>
      <c r="R19" s="208"/>
    </row>
    <row r="20" spans="1:18" ht="15" customHeight="1" x14ac:dyDescent="0.25">
      <c r="A20" s="211" t="s">
        <v>62</v>
      </c>
      <c r="B20" s="208"/>
      <c r="C20" s="215"/>
      <c r="D20" s="215"/>
      <c r="E20" s="215"/>
      <c r="F20" s="215"/>
      <c r="G20" s="215"/>
      <c r="H20" s="215"/>
      <c r="I20" s="208"/>
      <c r="J20" s="208"/>
      <c r="K20" s="208"/>
      <c r="L20" s="208"/>
      <c r="M20" s="215"/>
      <c r="N20" s="208"/>
      <c r="O20" s="208"/>
      <c r="P20" s="208"/>
      <c r="Q20" s="208"/>
      <c r="R20" s="208"/>
    </row>
    <row r="21" spans="1:18" ht="15" customHeight="1" x14ac:dyDescent="0.25">
      <c r="A21" s="215" t="s">
        <v>341</v>
      </c>
      <c r="B21" s="208"/>
      <c r="C21" s="215" t="s">
        <v>351</v>
      </c>
      <c r="D21" s="215"/>
      <c r="E21" s="215"/>
      <c r="F21" s="215"/>
      <c r="G21" s="215"/>
      <c r="H21" s="215"/>
      <c r="I21" s="208"/>
      <c r="J21" s="208"/>
      <c r="K21" s="208"/>
      <c r="L21" s="208"/>
      <c r="M21" s="208"/>
      <c r="N21" s="208"/>
      <c r="O21" s="208"/>
      <c r="P21" s="208"/>
      <c r="Q21" s="208"/>
      <c r="R21" s="208"/>
    </row>
    <row r="22" spans="1:18" ht="15" customHeight="1" x14ac:dyDescent="0.25">
      <c r="A22" s="215" t="s">
        <v>197</v>
      </c>
      <c r="B22" s="208"/>
      <c r="C22" s="215" t="s">
        <v>338</v>
      </c>
      <c r="D22" s="215"/>
      <c r="E22" s="215"/>
      <c r="F22" s="215"/>
      <c r="G22" s="215"/>
      <c r="H22" s="215"/>
      <c r="I22" s="208"/>
      <c r="J22" s="208"/>
      <c r="K22" s="208"/>
      <c r="L22" s="208"/>
      <c r="M22" s="208"/>
      <c r="N22" s="208"/>
      <c r="O22" s="208"/>
      <c r="P22" s="208"/>
      <c r="Q22" s="208"/>
      <c r="R22" s="208"/>
    </row>
    <row r="23" spans="1:18" ht="15" customHeight="1" x14ac:dyDescent="0.25">
      <c r="A23" s="215" t="s">
        <v>69</v>
      </c>
      <c r="B23" s="208"/>
      <c r="C23" s="215" t="s">
        <v>110</v>
      </c>
      <c r="D23" s="215"/>
      <c r="E23" s="215"/>
      <c r="F23" s="215"/>
      <c r="G23" s="215"/>
      <c r="H23" s="215"/>
      <c r="I23" s="208"/>
      <c r="J23" s="208"/>
      <c r="K23" s="208"/>
      <c r="L23" s="208"/>
      <c r="M23" s="208"/>
      <c r="N23" s="208"/>
      <c r="O23" s="208"/>
      <c r="P23" s="208"/>
      <c r="Q23" s="208"/>
      <c r="R23" s="208"/>
    </row>
    <row r="24" spans="1:18" ht="15" customHeight="1" x14ac:dyDescent="0.25">
      <c r="A24" s="215" t="s">
        <v>339</v>
      </c>
      <c r="B24" s="208"/>
      <c r="C24" s="215" t="s">
        <v>340</v>
      </c>
      <c r="D24" s="215"/>
      <c r="E24" s="215"/>
      <c r="F24" s="215"/>
      <c r="G24" s="215"/>
      <c r="H24" s="215"/>
      <c r="I24" s="208"/>
      <c r="J24" s="208"/>
      <c r="K24" s="208"/>
      <c r="L24" s="208"/>
      <c r="M24" s="208"/>
      <c r="N24" s="208"/>
      <c r="O24" s="208"/>
      <c r="P24" s="208"/>
      <c r="Q24" s="208"/>
      <c r="R24" s="208"/>
    </row>
    <row r="25" spans="1:18" ht="15" customHeight="1" x14ac:dyDescent="0.25">
      <c r="A25" s="215" t="s">
        <v>47</v>
      </c>
      <c r="B25" s="208"/>
      <c r="C25" s="215" t="s">
        <v>48</v>
      </c>
      <c r="D25" s="215"/>
      <c r="E25" s="215"/>
      <c r="F25" s="215"/>
      <c r="G25" s="215"/>
      <c r="H25" s="215"/>
      <c r="I25" s="208"/>
      <c r="J25" s="208"/>
      <c r="K25" s="208"/>
      <c r="L25" s="208"/>
      <c r="M25" s="215"/>
      <c r="N25" s="208"/>
      <c r="O25" s="208"/>
      <c r="P25" s="208"/>
      <c r="Q25" s="208"/>
      <c r="R25" s="208"/>
    </row>
    <row r="26" spans="1:18" ht="15" customHeight="1" x14ac:dyDescent="0.25">
      <c r="A26" s="211" t="s">
        <v>16</v>
      </c>
      <c r="B26" s="208"/>
      <c r="C26" s="215"/>
      <c r="D26" s="215"/>
      <c r="E26" s="215"/>
      <c r="F26" s="208"/>
      <c r="G26" s="208"/>
      <c r="H26" s="208"/>
      <c r="I26" s="208"/>
      <c r="J26" s="208"/>
      <c r="K26" s="208"/>
      <c r="L26" s="208"/>
      <c r="M26" s="208"/>
      <c r="N26" s="208"/>
      <c r="O26" s="208"/>
      <c r="P26" s="208"/>
      <c r="Q26" s="208"/>
      <c r="R26" s="208"/>
    </row>
    <row r="27" spans="1:18" ht="15" customHeight="1" x14ac:dyDescent="0.25">
      <c r="A27" s="215" t="s">
        <v>74</v>
      </c>
      <c r="B27" s="208"/>
      <c r="C27" s="215" t="s">
        <v>75</v>
      </c>
      <c r="D27" s="208"/>
      <c r="E27" s="208"/>
      <c r="F27" s="208"/>
      <c r="G27" s="208"/>
      <c r="H27" s="208"/>
      <c r="I27" s="208"/>
      <c r="J27" s="208"/>
      <c r="K27" s="208"/>
      <c r="L27" s="208"/>
      <c r="M27" s="208"/>
      <c r="N27" s="208"/>
      <c r="O27" s="208"/>
      <c r="P27" s="208"/>
      <c r="Q27" s="208"/>
      <c r="R27" s="208"/>
    </row>
    <row r="28" spans="1:18" ht="15" customHeight="1" x14ac:dyDescent="0.25">
      <c r="A28" s="215" t="s">
        <v>111</v>
      </c>
      <c r="B28" s="208"/>
      <c r="C28" s="215" t="s">
        <v>395</v>
      </c>
      <c r="D28" s="208"/>
      <c r="E28" s="208"/>
      <c r="F28" s="208"/>
      <c r="G28" s="208"/>
      <c r="H28" s="208"/>
      <c r="I28" s="208"/>
      <c r="J28" s="208"/>
      <c r="K28" s="208"/>
      <c r="L28" s="208"/>
      <c r="M28" s="208"/>
      <c r="N28" s="208"/>
      <c r="O28" s="208"/>
      <c r="P28" s="208"/>
      <c r="Q28" s="208"/>
      <c r="R28" s="208"/>
    </row>
    <row r="29" spans="1:18" ht="15" customHeight="1" x14ac:dyDescent="0.25">
      <c r="A29" s="215" t="s">
        <v>58</v>
      </c>
      <c r="B29" s="208"/>
      <c r="C29" s="215" t="s">
        <v>59</v>
      </c>
      <c r="D29" s="208"/>
      <c r="E29" s="208"/>
      <c r="F29" s="208"/>
      <c r="G29" s="208"/>
      <c r="H29" s="208"/>
      <c r="I29" s="208"/>
      <c r="J29" s="208"/>
      <c r="K29" s="208"/>
      <c r="L29" s="208"/>
      <c r="M29" s="208"/>
      <c r="N29" s="208"/>
      <c r="O29" s="208"/>
      <c r="P29" s="208"/>
      <c r="Q29" s="208"/>
      <c r="R29" s="208"/>
    </row>
    <row r="30" spans="1:18" ht="15" customHeight="1" x14ac:dyDescent="0.25">
      <c r="A30" s="215" t="s">
        <v>17</v>
      </c>
      <c r="B30" s="208"/>
      <c r="C30" s="215" t="s">
        <v>390</v>
      </c>
      <c r="D30" s="215"/>
      <c r="E30" s="215"/>
      <c r="F30" s="208"/>
      <c r="G30" s="208"/>
      <c r="H30" s="208"/>
      <c r="I30" s="208"/>
      <c r="J30" s="208"/>
      <c r="K30" s="208"/>
      <c r="L30" s="208"/>
      <c r="M30" s="208"/>
      <c r="N30" s="208"/>
      <c r="O30" s="208"/>
      <c r="P30" s="208"/>
      <c r="Q30" s="208"/>
      <c r="R30" s="208"/>
    </row>
    <row r="31" spans="1:18" ht="15" customHeight="1" x14ac:dyDescent="0.25">
      <c r="A31" s="215" t="s">
        <v>112</v>
      </c>
      <c r="B31" s="208"/>
      <c r="C31" s="215" t="s">
        <v>396</v>
      </c>
      <c r="D31" s="208"/>
      <c r="E31" s="208"/>
      <c r="F31" s="208"/>
      <c r="G31" s="208"/>
      <c r="H31" s="208"/>
      <c r="I31" s="208"/>
      <c r="J31" s="208"/>
      <c r="K31" s="208"/>
      <c r="L31" s="208"/>
      <c r="M31" s="208"/>
      <c r="N31" s="208"/>
      <c r="O31" s="208"/>
      <c r="P31" s="208"/>
      <c r="Q31" s="208"/>
      <c r="R31" s="208"/>
    </row>
    <row r="32" spans="1:18" ht="15" customHeight="1" x14ac:dyDescent="0.25">
      <c r="A32" s="215" t="s">
        <v>20</v>
      </c>
      <c r="B32" s="208"/>
      <c r="C32" s="208" t="s">
        <v>21</v>
      </c>
      <c r="D32" s="215"/>
      <c r="E32" s="215"/>
      <c r="F32" s="208"/>
      <c r="G32" s="208"/>
      <c r="H32" s="208"/>
      <c r="I32" s="208"/>
      <c r="J32" s="208"/>
      <c r="K32" s="208"/>
      <c r="L32" s="208"/>
      <c r="M32" s="208"/>
      <c r="N32" s="208"/>
      <c r="O32" s="208"/>
      <c r="P32" s="208"/>
      <c r="Q32" s="208"/>
      <c r="R32" s="208"/>
    </row>
    <row r="33" spans="1:18" ht="15" customHeight="1" x14ac:dyDescent="0.25">
      <c r="A33" s="215" t="s">
        <v>46</v>
      </c>
      <c r="B33" s="208"/>
      <c r="C33" s="215" t="s">
        <v>393</v>
      </c>
      <c r="D33" s="215"/>
      <c r="E33" s="215"/>
      <c r="F33" s="208"/>
      <c r="G33" s="208"/>
      <c r="H33" s="208"/>
      <c r="I33" s="208"/>
      <c r="J33" s="208"/>
      <c r="K33" s="208"/>
      <c r="L33" s="208"/>
      <c r="M33" s="208"/>
      <c r="N33" s="208"/>
      <c r="O33" s="208"/>
      <c r="P33" s="208"/>
      <c r="Q33" s="208"/>
      <c r="R33" s="208"/>
    </row>
    <row r="34" spans="1:18" ht="15" customHeight="1" x14ac:dyDescent="0.25">
      <c r="A34" s="215" t="s">
        <v>79</v>
      </c>
      <c r="B34" s="208"/>
      <c r="C34" s="215" t="s">
        <v>406</v>
      </c>
      <c r="D34" s="208"/>
      <c r="E34" s="208"/>
      <c r="F34" s="208"/>
      <c r="G34" s="208"/>
      <c r="H34" s="208"/>
      <c r="I34" s="208"/>
      <c r="J34" s="208"/>
      <c r="K34" s="208"/>
      <c r="L34" s="208"/>
      <c r="M34" s="208"/>
      <c r="N34" s="208"/>
      <c r="O34" s="208"/>
      <c r="P34" s="208"/>
      <c r="Q34" s="208"/>
      <c r="R34" s="208"/>
    </row>
    <row r="35" spans="1:18" ht="15" customHeight="1" x14ac:dyDescent="0.25">
      <c r="A35" s="215" t="s">
        <v>377</v>
      </c>
      <c r="B35" s="208"/>
      <c r="C35" s="215" t="s">
        <v>407</v>
      </c>
      <c r="D35" s="208"/>
      <c r="E35" s="208"/>
      <c r="F35" s="208"/>
      <c r="G35" s="208"/>
      <c r="H35" s="208"/>
      <c r="I35" s="208"/>
      <c r="J35" s="208"/>
      <c r="K35" s="208"/>
      <c r="L35" s="208"/>
      <c r="M35" s="208"/>
      <c r="N35" s="208"/>
      <c r="O35" s="208"/>
      <c r="P35" s="208"/>
      <c r="Q35" s="208"/>
      <c r="R35" s="208"/>
    </row>
    <row r="36" spans="1:18" ht="15" customHeight="1" x14ac:dyDescent="0.25">
      <c r="A36" s="215" t="s">
        <v>71</v>
      </c>
      <c r="B36" s="208"/>
      <c r="C36" s="215" t="s">
        <v>72</v>
      </c>
      <c r="D36" s="215"/>
      <c r="E36" s="215"/>
      <c r="F36" s="208"/>
      <c r="G36" s="208"/>
      <c r="H36" s="208"/>
      <c r="I36" s="208"/>
      <c r="J36" s="208"/>
      <c r="K36" s="208"/>
      <c r="L36" s="208"/>
      <c r="M36" s="208"/>
      <c r="N36" s="208"/>
      <c r="O36" s="208"/>
      <c r="P36" s="208"/>
      <c r="Q36" s="208"/>
      <c r="R36" s="208"/>
    </row>
    <row r="37" spans="1:18" ht="15" customHeight="1" x14ac:dyDescent="0.25">
      <c r="A37" s="215" t="s">
        <v>73</v>
      </c>
      <c r="B37" s="208"/>
      <c r="C37" s="215" t="s">
        <v>78</v>
      </c>
      <c r="D37" s="208"/>
      <c r="E37" s="208"/>
      <c r="F37" s="208"/>
      <c r="G37" s="208"/>
      <c r="H37" s="208"/>
      <c r="I37" s="208"/>
      <c r="J37" s="208"/>
      <c r="K37" s="208"/>
      <c r="L37" s="208"/>
      <c r="M37" s="208"/>
      <c r="N37" s="208"/>
      <c r="O37" s="208"/>
      <c r="P37" s="208"/>
      <c r="Q37" s="208"/>
      <c r="R37" s="208"/>
    </row>
    <row r="38" spans="1:18" ht="15" customHeight="1" x14ac:dyDescent="0.25">
      <c r="A38" s="215" t="s">
        <v>378</v>
      </c>
      <c r="B38" s="208"/>
      <c r="C38" s="215" t="s">
        <v>385</v>
      </c>
      <c r="D38" s="208"/>
      <c r="E38" s="208"/>
      <c r="F38" s="208"/>
      <c r="G38" s="208"/>
      <c r="H38" s="208"/>
      <c r="I38" s="208"/>
      <c r="J38" s="208"/>
      <c r="K38" s="208"/>
      <c r="L38" s="208"/>
      <c r="M38" s="208"/>
      <c r="N38" s="208"/>
      <c r="O38" s="208"/>
      <c r="P38" s="208"/>
      <c r="Q38" s="208"/>
      <c r="R38" s="208"/>
    </row>
    <row r="39" spans="1:18" ht="15" customHeight="1" x14ac:dyDescent="0.25">
      <c r="A39" s="215" t="s">
        <v>375</v>
      </c>
      <c r="B39" s="208"/>
      <c r="C39" s="215" t="s">
        <v>376</v>
      </c>
      <c r="D39" s="208"/>
      <c r="E39" s="208"/>
      <c r="F39" s="208"/>
      <c r="G39" s="208"/>
      <c r="H39" s="208"/>
      <c r="I39" s="208"/>
      <c r="J39" s="208"/>
      <c r="K39" s="208"/>
      <c r="L39" s="208"/>
      <c r="M39" s="208"/>
      <c r="N39" s="208"/>
      <c r="O39" s="208"/>
      <c r="P39" s="208"/>
      <c r="Q39" s="208"/>
      <c r="R39" s="208"/>
    </row>
    <row r="40" spans="1:18" ht="15" customHeight="1" x14ac:dyDescent="0.25">
      <c r="A40" s="215" t="s">
        <v>18</v>
      </c>
      <c r="B40" s="208"/>
      <c r="C40" s="215" t="s">
        <v>77</v>
      </c>
      <c r="D40" s="215"/>
      <c r="E40" s="215"/>
      <c r="F40" s="208"/>
      <c r="G40" s="208"/>
      <c r="H40" s="208"/>
      <c r="I40" s="208"/>
      <c r="J40" s="208"/>
      <c r="K40" s="208"/>
      <c r="L40" s="208"/>
      <c r="M40" s="208"/>
      <c r="N40" s="208"/>
      <c r="O40" s="208"/>
      <c r="P40" s="208"/>
      <c r="Q40" s="208"/>
      <c r="R40" s="208"/>
    </row>
    <row r="41" spans="1:18" ht="15" customHeight="1" x14ac:dyDescent="0.25">
      <c r="A41" s="215" t="s">
        <v>70</v>
      </c>
      <c r="B41" s="208"/>
      <c r="C41" s="215" t="s">
        <v>391</v>
      </c>
      <c r="D41" s="215"/>
      <c r="E41" s="215"/>
      <c r="F41" s="208"/>
      <c r="G41" s="208"/>
      <c r="H41" s="208"/>
      <c r="I41" s="208"/>
      <c r="J41" s="208"/>
      <c r="K41" s="208"/>
      <c r="L41" s="208"/>
      <c r="M41" s="208"/>
      <c r="N41" s="208"/>
      <c r="O41" s="208"/>
      <c r="P41" s="208"/>
      <c r="Q41" s="208"/>
      <c r="R41" s="208"/>
    </row>
    <row r="42" spans="1:18" ht="15" customHeight="1" x14ac:dyDescent="0.25">
      <c r="A42" s="217" t="s">
        <v>76</v>
      </c>
      <c r="B42" s="208" t="s">
        <v>346</v>
      </c>
      <c r="C42" s="215" t="s">
        <v>392</v>
      </c>
      <c r="D42" s="208"/>
      <c r="E42" s="208"/>
      <c r="F42" s="208"/>
      <c r="G42" s="208"/>
      <c r="H42" s="208"/>
      <c r="I42" s="208"/>
      <c r="J42" s="208"/>
      <c r="K42" s="208"/>
      <c r="L42" s="208"/>
      <c r="M42" s="208"/>
      <c r="N42" s="208"/>
      <c r="O42" s="208"/>
      <c r="P42" s="208"/>
      <c r="Q42" s="208"/>
      <c r="R42" s="208"/>
    </row>
    <row r="43" spans="1:18" ht="15" customHeight="1" x14ac:dyDescent="0.25">
      <c r="A43" s="215" t="s">
        <v>87</v>
      </c>
      <c r="B43" s="208"/>
      <c r="C43" s="215" t="s">
        <v>88</v>
      </c>
      <c r="D43" s="208"/>
      <c r="E43" s="208"/>
      <c r="F43" s="208"/>
      <c r="G43" s="208"/>
      <c r="H43" s="208"/>
      <c r="I43" s="208"/>
      <c r="J43" s="208"/>
      <c r="K43" s="208"/>
      <c r="L43" s="208"/>
      <c r="M43" s="208"/>
      <c r="N43" s="208"/>
      <c r="O43" s="208"/>
      <c r="P43" s="208"/>
      <c r="Q43" s="208"/>
      <c r="R43" s="208"/>
    </row>
    <row r="44" spans="1:18" ht="15" customHeight="1" x14ac:dyDescent="0.25">
      <c r="A44" s="215" t="s">
        <v>113</v>
      </c>
      <c r="B44" s="208"/>
      <c r="C44" s="215" t="s">
        <v>386</v>
      </c>
      <c r="D44" s="208"/>
      <c r="E44" s="208"/>
      <c r="F44" s="208"/>
      <c r="G44" s="208"/>
      <c r="H44" s="208"/>
      <c r="I44" s="208"/>
      <c r="J44" s="208"/>
      <c r="K44" s="208"/>
      <c r="L44" s="208"/>
      <c r="M44" s="208"/>
      <c r="N44" s="208"/>
      <c r="O44" s="208"/>
      <c r="P44" s="208"/>
      <c r="Q44" s="208"/>
      <c r="R44" s="208"/>
    </row>
    <row r="45" spans="1:18" ht="15" customHeight="1" x14ac:dyDescent="0.25">
      <c r="A45" s="215" t="s">
        <v>91</v>
      </c>
      <c r="B45" s="208"/>
      <c r="C45" s="215" t="s">
        <v>394</v>
      </c>
      <c r="D45" s="208"/>
      <c r="E45" s="208"/>
      <c r="F45" s="208"/>
      <c r="G45" s="208"/>
      <c r="H45" s="208"/>
      <c r="I45" s="208"/>
      <c r="J45" s="208"/>
      <c r="K45" s="208"/>
      <c r="L45" s="208"/>
      <c r="M45" s="208"/>
      <c r="N45" s="208"/>
      <c r="O45" s="208"/>
      <c r="P45" s="208"/>
      <c r="Q45" s="208"/>
      <c r="R45" s="208"/>
    </row>
    <row r="46" spans="1:18" ht="15" customHeight="1" x14ac:dyDescent="0.25">
      <c r="A46" s="211" t="s">
        <v>96</v>
      </c>
      <c r="B46" s="208"/>
      <c r="C46" s="208"/>
      <c r="D46" s="208"/>
      <c r="E46" s="208"/>
      <c r="F46" s="208"/>
      <c r="G46" s="208"/>
      <c r="H46" s="208"/>
      <c r="I46" s="208"/>
      <c r="J46" s="208"/>
      <c r="K46" s="208"/>
      <c r="L46" s="208"/>
      <c r="M46" s="208"/>
      <c r="N46" s="208"/>
      <c r="O46" s="208"/>
      <c r="P46" s="208"/>
      <c r="Q46" s="208"/>
      <c r="R46" s="208"/>
    </row>
    <row r="47" spans="1:18" ht="15" customHeight="1" x14ac:dyDescent="0.25">
      <c r="A47" s="215" t="s">
        <v>101</v>
      </c>
      <c r="B47" s="208"/>
      <c r="C47" s="208" t="s">
        <v>398</v>
      </c>
      <c r="D47" s="208"/>
      <c r="E47" s="208"/>
      <c r="F47" s="208"/>
      <c r="G47" s="208"/>
      <c r="H47" s="208"/>
      <c r="I47" s="208"/>
      <c r="J47" s="208"/>
      <c r="K47" s="208"/>
      <c r="L47" s="208"/>
      <c r="M47" s="208"/>
      <c r="N47" s="208"/>
      <c r="O47" s="208"/>
      <c r="P47" s="208"/>
      <c r="Q47" s="208"/>
      <c r="R47" s="208"/>
    </row>
    <row r="48" spans="1:18" ht="15" customHeight="1" x14ac:dyDescent="0.25">
      <c r="A48" s="215" t="s">
        <v>352</v>
      </c>
      <c r="B48" s="208"/>
      <c r="C48" s="208" t="s">
        <v>399</v>
      </c>
      <c r="D48" s="208"/>
      <c r="E48" s="208"/>
      <c r="F48" s="208"/>
      <c r="G48" s="208"/>
      <c r="H48" s="208"/>
      <c r="I48" s="208"/>
      <c r="J48" s="208"/>
      <c r="K48" s="208"/>
      <c r="L48" s="208"/>
      <c r="M48" s="208"/>
      <c r="N48" s="208"/>
      <c r="O48" s="208"/>
      <c r="P48" s="208"/>
      <c r="Q48" s="208"/>
      <c r="R48" s="208"/>
    </row>
    <row r="49" spans="1:18" ht="15" customHeight="1" x14ac:dyDescent="0.25">
      <c r="A49" s="215" t="s">
        <v>118</v>
      </c>
      <c r="B49" s="208"/>
      <c r="C49" s="208" t="s">
        <v>404</v>
      </c>
      <c r="D49" s="208"/>
      <c r="E49" s="208"/>
      <c r="F49" s="208"/>
      <c r="G49" s="208"/>
      <c r="H49" s="208"/>
      <c r="I49" s="208"/>
      <c r="J49" s="208"/>
      <c r="K49" s="208"/>
      <c r="L49" s="208"/>
      <c r="M49" s="208"/>
      <c r="N49" s="208"/>
      <c r="O49" s="208"/>
      <c r="P49" s="208"/>
      <c r="Q49" s="208"/>
      <c r="R49" s="208"/>
    </row>
    <row r="50" spans="1:18" ht="15" customHeight="1" x14ac:dyDescent="0.25">
      <c r="A50" s="215" t="s">
        <v>342</v>
      </c>
      <c r="B50" s="208"/>
      <c r="C50" s="208" t="s">
        <v>402</v>
      </c>
      <c r="D50" s="208"/>
      <c r="E50" s="208"/>
      <c r="F50" s="208"/>
      <c r="G50" s="208"/>
      <c r="H50" s="208"/>
      <c r="I50" s="208"/>
      <c r="J50" s="208"/>
      <c r="K50" s="208"/>
      <c r="L50" s="208"/>
      <c r="M50" s="208"/>
      <c r="N50" s="208"/>
      <c r="O50" s="208"/>
      <c r="P50" s="208"/>
      <c r="Q50" s="208"/>
      <c r="R50" s="208"/>
    </row>
    <row r="51" spans="1:18" ht="15" customHeight="1" x14ac:dyDescent="0.25">
      <c r="A51" s="215" t="s">
        <v>114</v>
      </c>
      <c r="B51" s="208"/>
      <c r="C51" s="208" t="s">
        <v>400</v>
      </c>
      <c r="D51" s="208"/>
      <c r="E51" s="208"/>
      <c r="F51" s="208"/>
      <c r="G51" s="208"/>
      <c r="H51" s="208"/>
      <c r="I51" s="208"/>
      <c r="J51" s="208"/>
      <c r="K51" s="208"/>
      <c r="L51" s="208"/>
      <c r="M51" s="208"/>
      <c r="N51" s="208"/>
      <c r="O51" s="208"/>
      <c r="P51" s="208"/>
      <c r="Q51" s="208"/>
      <c r="R51" s="208"/>
    </row>
    <row r="52" spans="1:18" ht="15" customHeight="1" x14ac:dyDescent="0.25">
      <c r="A52" s="215" t="s">
        <v>97</v>
      </c>
      <c r="B52" s="208"/>
      <c r="C52" s="208" t="s">
        <v>397</v>
      </c>
      <c r="D52" s="208"/>
      <c r="E52" s="208"/>
      <c r="F52" s="208"/>
      <c r="G52" s="208"/>
      <c r="H52" s="208"/>
      <c r="I52" s="208"/>
      <c r="J52" s="208"/>
      <c r="K52" s="208"/>
      <c r="L52" s="208"/>
      <c r="M52" s="208"/>
      <c r="N52" s="208"/>
      <c r="O52" s="208"/>
      <c r="P52" s="208"/>
      <c r="Q52" s="208"/>
      <c r="R52" s="208"/>
    </row>
    <row r="53" spans="1:18" ht="15" customHeight="1" x14ac:dyDescent="0.25">
      <c r="A53" s="215" t="s">
        <v>115</v>
      </c>
      <c r="B53" s="208"/>
      <c r="C53" s="208" t="s">
        <v>116</v>
      </c>
      <c r="D53" s="208"/>
      <c r="E53" s="208"/>
      <c r="F53" s="208"/>
      <c r="G53" s="208"/>
      <c r="H53" s="208"/>
      <c r="I53" s="208"/>
      <c r="J53" s="208"/>
      <c r="K53" s="208"/>
      <c r="L53" s="208"/>
      <c r="M53" s="208"/>
      <c r="N53" s="208"/>
      <c r="O53" s="208"/>
      <c r="P53" s="208"/>
      <c r="Q53" s="208"/>
      <c r="R53" s="208"/>
    </row>
    <row r="54" spans="1:18" ht="15" customHeight="1" x14ac:dyDescent="0.25">
      <c r="A54" s="215" t="s">
        <v>117</v>
      </c>
      <c r="B54" s="208"/>
      <c r="C54" s="208" t="s">
        <v>401</v>
      </c>
      <c r="D54" s="208"/>
      <c r="E54" s="208"/>
      <c r="F54" s="208"/>
      <c r="G54" s="208"/>
      <c r="H54" s="208"/>
      <c r="I54" s="208"/>
      <c r="J54" s="208"/>
      <c r="K54" s="208"/>
      <c r="L54" s="208"/>
      <c r="M54" s="208"/>
      <c r="N54" s="208"/>
      <c r="O54" s="208"/>
      <c r="P54" s="208"/>
      <c r="Q54" s="208"/>
      <c r="R54" s="208"/>
    </row>
    <row r="55" spans="1:18" ht="15" customHeight="1" x14ac:dyDescent="0.25">
      <c r="A55" s="215" t="s">
        <v>353</v>
      </c>
      <c r="B55" s="208"/>
      <c r="C55" s="208" t="s">
        <v>403</v>
      </c>
      <c r="D55" s="208"/>
      <c r="E55" s="208"/>
      <c r="F55" s="208"/>
      <c r="G55" s="208"/>
      <c r="H55" s="208"/>
      <c r="I55" s="208"/>
      <c r="J55" s="208"/>
      <c r="K55" s="208"/>
      <c r="L55" s="208"/>
      <c r="M55" s="208"/>
      <c r="N55" s="208"/>
      <c r="O55" s="208"/>
      <c r="P55" s="208"/>
      <c r="Q55" s="208"/>
      <c r="R55" s="208"/>
    </row>
    <row r="56" spans="1:18" ht="15" customHeight="1" x14ac:dyDescent="0.25">
      <c r="A56" s="208"/>
      <c r="B56" s="208"/>
      <c r="C56" s="208"/>
      <c r="D56" s="208"/>
      <c r="E56" s="208"/>
      <c r="F56" s="208"/>
      <c r="G56" s="208"/>
      <c r="H56" s="208"/>
      <c r="I56" s="208"/>
      <c r="J56" s="208"/>
      <c r="K56" s="208"/>
      <c r="L56" s="208"/>
      <c r="M56" s="208"/>
      <c r="N56" s="208"/>
      <c r="O56" s="208"/>
      <c r="P56" s="208"/>
      <c r="Q56" s="208"/>
      <c r="R56" s="208"/>
    </row>
    <row r="57" spans="1:18" s="208" customFormat="1" ht="15" customHeight="1" x14ac:dyDescent="0.25">
      <c r="A57" s="219"/>
      <c r="B57" s="219"/>
      <c r="C57" s="219"/>
      <c r="D57" s="219"/>
      <c r="E57" s="219"/>
      <c r="F57" s="219"/>
      <c r="G57" s="219"/>
      <c r="H57" s="219"/>
      <c r="I57" s="219"/>
      <c r="J57" s="219"/>
      <c r="K57" s="219"/>
      <c r="L57" s="219"/>
      <c r="M57" s="219"/>
      <c r="N57" s="219"/>
      <c r="O57" s="219"/>
      <c r="P57" s="219"/>
      <c r="Q57" s="219"/>
    </row>
    <row r="58" spans="1:18" s="208" customFormat="1" ht="15" customHeight="1" x14ac:dyDescent="0.25">
      <c r="A58" s="219"/>
      <c r="B58" s="219"/>
      <c r="C58" s="219"/>
      <c r="D58" s="219"/>
      <c r="E58" s="219"/>
      <c r="F58" s="219"/>
      <c r="G58" s="219"/>
      <c r="H58" s="219"/>
      <c r="I58" s="219"/>
      <c r="J58" s="219"/>
      <c r="K58" s="219"/>
      <c r="L58" s="219"/>
      <c r="M58" s="219"/>
      <c r="N58" s="219"/>
      <c r="O58" s="219"/>
      <c r="P58" s="219"/>
      <c r="Q58" s="219"/>
    </row>
    <row r="59" spans="1:18" s="208" customFormat="1" ht="15" customHeight="1" x14ac:dyDescent="0.25">
      <c r="A59" s="219"/>
      <c r="B59" s="219"/>
      <c r="C59" s="219"/>
      <c r="D59" s="219"/>
      <c r="E59" s="219"/>
      <c r="F59" s="219"/>
      <c r="G59" s="219"/>
      <c r="H59" s="219"/>
      <c r="I59" s="219"/>
      <c r="J59" s="219"/>
      <c r="K59" s="219"/>
      <c r="L59" s="219"/>
      <c r="M59" s="219"/>
      <c r="N59" s="219"/>
      <c r="O59" s="219"/>
      <c r="P59" s="219"/>
      <c r="Q59" s="219"/>
    </row>
    <row r="60" spans="1:18" s="208" customFormat="1" ht="15" customHeight="1" x14ac:dyDescent="0.25">
      <c r="A60" s="219"/>
      <c r="B60" s="219"/>
      <c r="C60" s="219"/>
      <c r="D60" s="219"/>
      <c r="E60" s="219"/>
      <c r="F60" s="219"/>
      <c r="G60" s="219"/>
      <c r="H60" s="219"/>
      <c r="I60" s="219"/>
      <c r="J60" s="219"/>
      <c r="K60" s="219"/>
      <c r="L60" s="219"/>
      <c r="M60" s="219"/>
      <c r="N60" s="219"/>
      <c r="O60" s="219"/>
      <c r="P60" s="219"/>
      <c r="Q60" s="219"/>
    </row>
    <row r="61" spans="1:18" s="208" customFormat="1" ht="15" customHeight="1" x14ac:dyDescent="0.25">
      <c r="A61" s="219"/>
      <c r="B61" s="219"/>
      <c r="C61" s="219"/>
      <c r="D61" s="219"/>
      <c r="E61" s="219"/>
      <c r="F61" s="219"/>
      <c r="G61" s="219"/>
      <c r="H61" s="219"/>
      <c r="I61" s="219"/>
      <c r="J61" s="219"/>
      <c r="K61" s="219"/>
      <c r="L61" s="219"/>
      <c r="M61" s="219"/>
      <c r="N61" s="219"/>
      <c r="O61" s="219"/>
      <c r="P61" s="219"/>
      <c r="Q61" s="219"/>
    </row>
    <row r="62" spans="1:18" s="208" customFormat="1" ht="15" customHeight="1" x14ac:dyDescent="0.25">
      <c r="A62" s="219"/>
      <c r="B62" s="219"/>
      <c r="C62" s="219"/>
      <c r="D62" s="219"/>
      <c r="E62" s="219"/>
      <c r="F62" s="219"/>
      <c r="G62" s="219"/>
      <c r="H62" s="219"/>
      <c r="I62" s="219"/>
      <c r="J62" s="219"/>
      <c r="K62" s="219"/>
      <c r="L62" s="219"/>
      <c r="M62" s="219"/>
      <c r="N62" s="219"/>
      <c r="O62" s="219"/>
      <c r="P62" s="219"/>
      <c r="Q62" s="219"/>
    </row>
    <row r="63" spans="1:18" s="208" customFormat="1" ht="15" customHeight="1" x14ac:dyDescent="0.25">
      <c r="A63" s="219"/>
      <c r="B63" s="219"/>
      <c r="C63" s="218"/>
      <c r="D63" s="219"/>
      <c r="E63" s="219"/>
      <c r="F63" s="219"/>
      <c r="G63" s="219"/>
      <c r="H63" s="219"/>
      <c r="I63" s="219"/>
      <c r="J63" s="219"/>
      <c r="K63" s="219"/>
      <c r="L63" s="219"/>
      <c r="M63" s="219"/>
      <c r="N63" s="219"/>
      <c r="O63" s="219"/>
      <c r="P63" s="219"/>
      <c r="Q63" s="219"/>
    </row>
    <row r="64" spans="1:18" s="208" customFormat="1" ht="15" customHeight="1" x14ac:dyDescent="0.25"/>
    <row r="65" s="208" customFormat="1" ht="15" customHeight="1" x14ac:dyDescent="0.25"/>
  </sheetData>
  <sheetProtection password="C4AC" sheet="1" objects="1" scenarios="1"/>
  <printOptions horizontalCentered="1"/>
  <pageMargins left="0.25" right="0.25" top="0.75" bottom="0.75" header="0.3" footer="0.3"/>
  <pageSetup scale="64"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M36"/>
  <sheetViews>
    <sheetView showGridLines="0" zoomScaleNormal="100" workbookViewId="0">
      <selection activeCell="L32" sqref="L32"/>
    </sheetView>
  </sheetViews>
  <sheetFormatPr defaultRowHeight="15" x14ac:dyDescent="0.25"/>
  <cols>
    <col min="1" max="1" width="3.5703125" customWidth="1"/>
    <col min="2" max="2" width="35.7109375" customWidth="1"/>
    <col min="3" max="3" width="8.85546875" style="1"/>
    <col min="4" max="11" width="15.7109375" customWidth="1"/>
    <col min="13" max="13" width="11.140625" bestFit="1" customWidth="1"/>
  </cols>
  <sheetData>
    <row r="1" spans="1:11" ht="18.75" x14ac:dyDescent="0.3">
      <c r="B1" s="103" t="str">
        <f>'Sources &amp; Uses'!A1</f>
        <v>Project Name:</v>
      </c>
      <c r="E1" s="104" t="str">
        <f>'Sources &amp; Uses'!B1</f>
        <v>Enter Name Here</v>
      </c>
    </row>
    <row r="2" spans="1:11" ht="18" customHeight="1" x14ac:dyDescent="0.25">
      <c r="B2" s="184" t="s">
        <v>332</v>
      </c>
      <c r="C2" s="184"/>
      <c r="D2" s="184"/>
      <c r="E2" s="184"/>
      <c r="F2" s="184"/>
      <c r="G2" s="184"/>
      <c r="H2" s="184"/>
      <c r="I2" s="184"/>
      <c r="J2" s="184"/>
      <c r="K2" s="184"/>
    </row>
    <row r="3" spans="1:11" x14ac:dyDescent="0.25">
      <c r="B3" t="s">
        <v>149</v>
      </c>
      <c r="C3" s="125">
        <f>J4</f>
        <v>7</v>
      </c>
    </row>
    <row r="4" spans="1:11" x14ac:dyDescent="0.25">
      <c r="B4" t="s">
        <v>25</v>
      </c>
      <c r="D4" s="1">
        <v>1</v>
      </c>
      <c r="E4" s="1">
        <v>2</v>
      </c>
      <c r="F4" s="1">
        <v>3</v>
      </c>
      <c r="G4" s="1">
        <v>4</v>
      </c>
      <c r="H4" s="1">
        <v>5</v>
      </c>
      <c r="I4" s="1">
        <v>6</v>
      </c>
      <c r="J4" s="1">
        <v>7</v>
      </c>
      <c r="K4" s="185">
        <v>8</v>
      </c>
    </row>
    <row r="5" spans="1:11" x14ac:dyDescent="0.25">
      <c r="B5" t="s">
        <v>26</v>
      </c>
      <c r="D5" s="121">
        <v>42186</v>
      </c>
      <c r="E5" s="105">
        <f>D5+366</f>
        <v>42552</v>
      </c>
      <c r="F5" s="105">
        <f t="shared" ref="F5:K5" si="0">E5+366</f>
        <v>42918</v>
      </c>
      <c r="G5" s="105">
        <f t="shared" si="0"/>
        <v>43284</v>
      </c>
      <c r="H5" s="105">
        <f t="shared" si="0"/>
        <v>43650</v>
      </c>
      <c r="I5" s="105">
        <f t="shared" si="0"/>
        <v>44016</v>
      </c>
      <c r="J5" s="105">
        <f t="shared" si="0"/>
        <v>44382</v>
      </c>
      <c r="K5" s="186">
        <f t="shared" si="0"/>
        <v>44748</v>
      </c>
    </row>
    <row r="6" spans="1:11" x14ac:dyDescent="0.25">
      <c r="K6" s="158"/>
    </row>
    <row r="7" spans="1:11" x14ac:dyDescent="0.25">
      <c r="A7" s="2" t="s">
        <v>248</v>
      </c>
      <c r="K7" s="158"/>
    </row>
    <row r="8" spans="1:11" x14ac:dyDescent="0.25">
      <c r="B8" t="s">
        <v>150</v>
      </c>
      <c r="C8" s="1" t="s">
        <v>151</v>
      </c>
      <c r="D8" s="108">
        <f>'Absorption &amp; Growth'!B40</f>
        <v>0</v>
      </c>
      <c r="E8" s="108">
        <f>'Absorption &amp; Growth'!C40</f>
        <v>0</v>
      </c>
      <c r="F8" s="108">
        <f>'Absorption &amp; Growth'!D40</f>
        <v>0</v>
      </c>
      <c r="G8" s="108">
        <f>'Absorption &amp; Growth'!E40</f>
        <v>0</v>
      </c>
      <c r="H8" s="108">
        <f>'Absorption &amp; Growth'!F40</f>
        <v>0</v>
      </c>
      <c r="I8" s="108">
        <f>'Absorption &amp; Growth'!G40</f>
        <v>0</v>
      </c>
      <c r="J8" s="108">
        <f>'Absorption &amp; Growth'!H40</f>
        <v>0</v>
      </c>
      <c r="K8" s="187">
        <f>'Absorption &amp; Growth'!I40</f>
        <v>0</v>
      </c>
    </row>
    <row r="9" spans="1:11" x14ac:dyDescent="0.25">
      <c r="B9" t="s">
        <v>152</v>
      </c>
      <c r="D9" s="116">
        <f>-'Absorption &amp; Growth'!B78</f>
        <v>0</v>
      </c>
      <c r="E9" s="116">
        <f>-'Absorption &amp; Growth'!C78</f>
        <v>0</v>
      </c>
      <c r="F9" s="116">
        <f>-'Absorption &amp; Growth'!D78</f>
        <v>0</v>
      </c>
      <c r="G9" s="116">
        <f>-'Absorption &amp; Growth'!E78</f>
        <v>0</v>
      </c>
      <c r="H9" s="116">
        <f>-'Absorption &amp; Growth'!F78</f>
        <v>0</v>
      </c>
      <c r="I9" s="116">
        <f>-'Absorption &amp; Growth'!G78</f>
        <v>0</v>
      </c>
      <c r="J9" s="116">
        <f>-'Absorption &amp; Growth'!H78</f>
        <v>0</v>
      </c>
      <c r="K9" s="188">
        <f>-'Absorption &amp; Growth'!I78</f>
        <v>0</v>
      </c>
    </row>
    <row r="10" spans="1:11" x14ac:dyDescent="0.25">
      <c r="B10" t="s">
        <v>153</v>
      </c>
      <c r="C10" s="1" t="s">
        <v>191</v>
      </c>
      <c r="D10" s="108">
        <f>'Absorption &amp; Growth'!B59</f>
        <v>0</v>
      </c>
      <c r="E10" s="108">
        <f>'Absorption &amp; Growth'!C59</f>
        <v>0</v>
      </c>
      <c r="F10" s="108">
        <f>'Absorption &amp; Growth'!D59</f>
        <v>0</v>
      </c>
      <c r="G10" s="108">
        <f>'Absorption &amp; Growth'!E59</f>
        <v>0</v>
      </c>
      <c r="H10" s="108">
        <f>'Absorption &amp; Growth'!F59</f>
        <v>0</v>
      </c>
      <c r="I10" s="108">
        <f>'Absorption &amp; Growth'!G59</f>
        <v>0</v>
      </c>
      <c r="J10" s="108">
        <f>'Absorption &amp; Growth'!H59</f>
        <v>0</v>
      </c>
      <c r="K10" s="187">
        <f>'Absorption &amp; Growth'!I59</f>
        <v>0</v>
      </c>
    </row>
    <row r="11" spans="1:11" s="124" customFormat="1" x14ac:dyDescent="0.25">
      <c r="A11" s="126" t="s">
        <v>249</v>
      </c>
      <c r="C11" s="125"/>
      <c r="D11" s="108"/>
      <c r="E11" s="108"/>
      <c r="F11" s="108"/>
      <c r="G11" s="108"/>
      <c r="H11" s="108"/>
      <c r="I11" s="108"/>
      <c r="J11" s="108"/>
      <c r="K11" s="187"/>
    </row>
    <row r="12" spans="1:11" x14ac:dyDescent="0.25">
      <c r="B12" t="s">
        <v>187</v>
      </c>
      <c r="C12" s="1" t="s">
        <v>192</v>
      </c>
      <c r="D12" s="107">
        <f>'%age Rents'!B141</f>
        <v>0</v>
      </c>
      <c r="E12" s="107">
        <f>'%age Rents'!C141</f>
        <v>0</v>
      </c>
      <c r="F12" s="107">
        <f>'%age Rents'!D141</f>
        <v>0</v>
      </c>
      <c r="G12" s="107">
        <f>'%age Rents'!E141</f>
        <v>0</v>
      </c>
      <c r="H12" s="107">
        <f>'%age Rents'!F141</f>
        <v>0</v>
      </c>
      <c r="I12" s="107">
        <f>'%age Rents'!G141</f>
        <v>0</v>
      </c>
      <c r="J12" s="107">
        <f>'%age Rents'!H141</f>
        <v>0</v>
      </c>
      <c r="K12" s="187">
        <f>'%age Rents'!I141</f>
        <v>0</v>
      </c>
    </row>
    <row r="13" spans="1:11" x14ac:dyDescent="0.25">
      <c r="B13" t="s">
        <v>188</v>
      </c>
      <c r="D13" s="117"/>
      <c r="E13" s="117"/>
      <c r="F13" s="117"/>
      <c r="G13" s="117"/>
      <c r="H13" s="117"/>
      <c r="I13" s="117"/>
      <c r="J13" s="117"/>
      <c r="K13" s="190">
        <v>0</v>
      </c>
    </row>
    <row r="14" spans="1:11" x14ac:dyDescent="0.25">
      <c r="B14" t="s">
        <v>193</v>
      </c>
      <c r="D14" s="117"/>
      <c r="E14" s="117"/>
      <c r="F14" s="117"/>
      <c r="G14" s="117"/>
      <c r="H14" s="117"/>
      <c r="I14" s="117"/>
      <c r="J14" s="117"/>
      <c r="K14" s="190">
        <f t="shared" ref="K14" si="1">ROUND(J14*1.04,0)</f>
        <v>0</v>
      </c>
    </row>
    <row r="15" spans="1:11" x14ac:dyDescent="0.25">
      <c r="B15" t="s">
        <v>194</v>
      </c>
      <c r="D15" s="117"/>
      <c r="E15" s="117"/>
      <c r="F15" s="117"/>
      <c r="G15" s="117"/>
      <c r="H15" s="117"/>
      <c r="I15" s="117"/>
      <c r="J15" s="117"/>
      <c r="K15" s="190">
        <f t="shared" ref="K15" si="2">ROUND(J15*1.04,0)</f>
        <v>0</v>
      </c>
    </row>
    <row r="16" spans="1:11" s="124" customFormat="1" x14ac:dyDescent="0.25">
      <c r="B16" s="6" t="s">
        <v>189</v>
      </c>
      <c r="C16" s="125"/>
      <c r="D16" s="117"/>
      <c r="E16" s="117"/>
      <c r="F16" s="117"/>
      <c r="G16" s="117"/>
      <c r="H16" s="117"/>
      <c r="I16" s="117"/>
      <c r="J16" s="117"/>
      <c r="K16" s="190">
        <v>0</v>
      </c>
    </row>
    <row r="17" spans="1:13" s="124" customFormat="1" x14ac:dyDescent="0.25">
      <c r="B17" s="6" t="s">
        <v>189</v>
      </c>
      <c r="C17" s="125"/>
      <c r="D17" s="117"/>
      <c r="E17" s="117"/>
      <c r="F17" s="117"/>
      <c r="G17" s="117"/>
      <c r="H17" s="117"/>
      <c r="I17" s="117"/>
      <c r="J17" s="117"/>
      <c r="K17" s="190">
        <v>0</v>
      </c>
    </row>
    <row r="18" spans="1:13" x14ac:dyDescent="0.25">
      <c r="B18" s="6" t="s">
        <v>189</v>
      </c>
      <c r="D18" s="118"/>
      <c r="E18" s="118"/>
      <c r="F18" s="118"/>
      <c r="G18" s="118"/>
      <c r="H18" s="118"/>
      <c r="I18" s="118"/>
      <c r="J18" s="118"/>
      <c r="K18" s="191">
        <v>0</v>
      </c>
    </row>
    <row r="19" spans="1:13" s="124" customFormat="1" x14ac:dyDescent="0.25">
      <c r="B19" s="124" t="s">
        <v>299</v>
      </c>
      <c r="C19" s="125"/>
      <c r="D19" s="109">
        <f t="shared" ref="D19:K19" si="3">SUM(D12:D18)</f>
        <v>0</v>
      </c>
      <c r="E19" s="109">
        <f t="shared" si="3"/>
        <v>0</v>
      </c>
      <c r="F19" s="109">
        <f t="shared" si="3"/>
        <v>0</v>
      </c>
      <c r="G19" s="109">
        <f t="shared" si="3"/>
        <v>0</v>
      </c>
      <c r="H19" s="109">
        <f t="shared" si="3"/>
        <v>0</v>
      </c>
      <c r="I19" s="109">
        <f t="shared" si="3"/>
        <v>0</v>
      </c>
      <c r="J19" s="109">
        <f t="shared" si="3"/>
        <v>0</v>
      </c>
      <c r="K19" s="189">
        <f t="shared" si="3"/>
        <v>0</v>
      </c>
    </row>
    <row r="20" spans="1:13" x14ac:dyDescent="0.25">
      <c r="A20" s="126" t="s">
        <v>298</v>
      </c>
      <c r="D20" s="107"/>
      <c r="E20" s="107"/>
      <c r="F20" s="107"/>
      <c r="G20" s="107"/>
      <c r="H20" s="107"/>
      <c r="I20" s="107"/>
      <c r="J20" s="107"/>
      <c r="K20" s="187"/>
    </row>
    <row r="21" spans="1:13" x14ac:dyDescent="0.25">
      <c r="B21" t="s">
        <v>190</v>
      </c>
      <c r="D21" s="107">
        <f t="shared" ref="D21:K21" si="4">D10</f>
        <v>0</v>
      </c>
      <c r="E21" s="107">
        <f t="shared" si="4"/>
        <v>0</v>
      </c>
      <c r="F21" s="107">
        <f t="shared" si="4"/>
        <v>0</v>
      </c>
      <c r="G21" s="107">
        <f t="shared" si="4"/>
        <v>0</v>
      </c>
      <c r="H21" s="107">
        <f t="shared" si="4"/>
        <v>0</v>
      </c>
      <c r="I21" s="107">
        <f t="shared" si="4"/>
        <v>0</v>
      </c>
      <c r="J21" s="107">
        <f t="shared" si="4"/>
        <v>0</v>
      </c>
      <c r="K21" s="187">
        <f t="shared" si="4"/>
        <v>0</v>
      </c>
      <c r="M21" s="106"/>
    </row>
    <row r="22" spans="1:13" s="124" customFormat="1" x14ac:dyDescent="0.25">
      <c r="B22" s="124" t="s">
        <v>300</v>
      </c>
      <c r="C22" s="125"/>
      <c r="D22" s="107">
        <f t="shared" ref="D22:K22" si="5">D19</f>
        <v>0</v>
      </c>
      <c r="E22" s="107">
        <f t="shared" si="5"/>
        <v>0</v>
      </c>
      <c r="F22" s="107">
        <f t="shared" si="5"/>
        <v>0</v>
      </c>
      <c r="G22" s="107">
        <f t="shared" si="5"/>
        <v>0</v>
      </c>
      <c r="H22" s="107">
        <f t="shared" si="5"/>
        <v>0</v>
      </c>
      <c r="I22" s="107">
        <f t="shared" si="5"/>
        <v>0</v>
      </c>
      <c r="J22" s="107">
        <f t="shared" si="5"/>
        <v>0</v>
      </c>
      <c r="K22" s="187">
        <f t="shared" si="5"/>
        <v>0</v>
      </c>
      <c r="M22" s="106"/>
    </row>
    <row r="23" spans="1:13" x14ac:dyDescent="0.25">
      <c r="B23" t="s">
        <v>195</v>
      </c>
      <c r="D23" s="149" t="e">
        <f>ROUND((Recoveries!C21*Expenses!E51),0)</f>
        <v>#DIV/0!</v>
      </c>
      <c r="E23" s="149" t="e">
        <f>ROUND((Recoveries!D21*Expenses!F51),0)</f>
        <v>#DIV/0!</v>
      </c>
      <c r="F23" s="149" t="e">
        <f>ROUND((Recoveries!E21*Expenses!G51),0)</f>
        <v>#DIV/0!</v>
      </c>
      <c r="G23" s="149" t="e">
        <f>ROUND((Recoveries!F21*Expenses!H51),0)</f>
        <v>#DIV/0!</v>
      </c>
      <c r="H23" s="149" t="e">
        <f>ROUND((Recoveries!G21*Expenses!I51),0)</f>
        <v>#DIV/0!</v>
      </c>
      <c r="I23" s="149" t="e">
        <f>ROUND((Recoveries!H21*Expenses!J51),0)</f>
        <v>#DIV/0!</v>
      </c>
      <c r="J23" s="149" t="e">
        <f>ROUND((Recoveries!I21*Expenses!K51),0)</f>
        <v>#DIV/0!</v>
      </c>
      <c r="K23" s="192" t="e">
        <f>ROUND((Recoveries!J21*Expenses!L51),0)</f>
        <v>#DIV/0!</v>
      </c>
    </row>
    <row r="24" spans="1:13" x14ac:dyDescent="0.25">
      <c r="A24" s="126" t="s">
        <v>196</v>
      </c>
      <c r="D24" s="107" t="e">
        <f t="shared" ref="D24:K24" si="6">SUM(D21:D23)</f>
        <v>#DIV/0!</v>
      </c>
      <c r="E24" s="107" t="e">
        <f t="shared" si="6"/>
        <v>#DIV/0!</v>
      </c>
      <c r="F24" s="107" t="e">
        <f t="shared" si="6"/>
        <v>#DIV/0!</v>
      </c>
      <c r="G24" s="107" t="e">
        <f t="shared" si="6"/>
        <v>#DIV/0!</v>
      </c>
      <c r="H24" s="107" t="e">
        <f t="shared" si="6"/>
        <v>#DIV/0!</v>
      </c>
      <c r="I24" s="107" t="e">
        <f t="shared" si="6"/>
        <v>#DIV/0!</v>
      </c>
      <c r="J24" s="107" t="e">
        <f t="shared" si="6"/>
        <v>#DIV/0!</v>
      </c>
      <c r="K24" s="187" t="e">
        <f t="shared" si="6"/>
        <v>#DIV/0!</v>
      </c>
    </row>
    <row r="25" spans="1:13" x14ac:dyDescent="0.25">
      <c r="A25" s="126" t="s">
        <v>301</v>
      </c>
      <c r="D25" s="149">
        <f>-Expenses!E54</f>
        <v>0</v>
      </c>
      <c r="E25" s="149">
        <f>-Expenses!F54</f>
        <v>0</v>
      </c>
      <c r="F25" s="149">
        <f>-Expenses!G54</f>
        <v>0</v>
      </c>
      <c r="G25" s="149">
        <f>-Expenses!H54</f>
        <v>0</v>
      </c>
      <c r="H25" s="149">
        <f>-Expenses!I54</f>
        <v>0</v>
      </c>
      <c r="I25" s="149">
        <f>-Expenses!J54</f>
        <v>0</v>
      </c>
      <c r="J25" s="149">
        <f>-Expenses!K54</f>
        <v>0</v>
      </c>
      <c r="K25" s="192">
        <f>-Expenses!L54</f>
        <v>0</v>
      </c>
    </row>
    <row r="26" spans="1:13" s="124" customFormat="1" x14ac:dyDescent="0.25">
      <c r="A26" s="126" t="s">
        <v>306</v>
      </c>
      <c r="B26" s="126"/>
      <c r="C26" s="125"/>
      <c r="D26" s="107" t="e">
        <f t="shared" ref="D26:K26" si="7">SUM(D24:D25)</f>
        <v>#DIV/0!</v>
      </c>
      <c r="E26" s="107" t="e">
        <f t="shared" si="7"/>
        <v>#DIV/0!</v>
      </c>
      <c r="F26" s="107" t="e">
        <f t="shared" si="7"/>
        <v>#DIV/0!</v>
      </c>
      <c r="G26" s="107" t="e">
        <f t="shared" si="7"/>
        <v>#DIV/0!</v>
      </c>
      <c r="H26" s="107" t="e">
        <f t="shared" si="7"/>
        <v>#DIV/0!</v>
      </c>
      <c r="I26" s="107" t="e">
        <f t="shared" si="7"/>
        <v>#DIV/0!</v>
      </c>
      <c r="J26" s="107" t="e">
        <f t="shared" si="7"/>
        <v>#DIV/0!</v>
      </c>
      <c r="K26" s="187" t="e">
        <f t="shared" si="7"/>
        <v>#DIV/0!</v>
      </c>
    </row>
    <row r="27" spans="1:13" s="124" customFormat="1" x14ac:dyDescent="0.25">
      <c r="A27" s="119"/>
      <c r="C27" s="125"/>
      <c r="D27" s="107"/>
      <c r="E27" s="107"/>
      <c r="F27" s="107"/>
      <c r="G27" s="107"/>
      <c r="H27" s="107"/>
      <c r="I27" s="107"/>
      <c r="J27" s="107"/>
      <c r="K27" s="187"/>
    </row>
    <row r="28" spans="1:13" x14ac:dyDescent="0.25">
      <c r="A28" s="126" t="s">
        <v>302</v>
      </c>
      <c r="D28" s="107"/>
      <c r="E28" s="107"/>
      <c r="F28" s="107"/>
      <c r="G28" s="107"/>
      <c r="H28" s="107"/>
      <c r="I28" s="107"/>
      <c r="J28" s="107"/>
      <c r="K28" s="187"/>
    </row>
    <row r="29" spans="1:13" x14ac:dyDescent="0.25">
      <c r="B29" s="124" t="s">
        <v>303</v>
      </c>
      <c r="D29" s="108">
        <v>0</v>
      </c>
      <c r="E29" s="108">
        <f>-'TI Allowances'!C21</f>
        <v>0</v>
      </c>
      <c r="F29" s="108">
        <f>-'TI Allowances'!D21</f>
        <v>0</v>
      </c>
      <c r="G29" s="108">
        <f>-'TI Allowances'!E21</f>
        <v>0</v>
      </c>
      <c r="H29" s="108">
        <f>-'TI Allowances'!F21</f>
        <v>0</v>
      </c>
      <c r="I29" s="108">
        <f>-'TI Allowances'!G21</f>
        <v>0</v>
      </c>
      <c r="J29" s="108">
        <f>-'TI Allowances'!H21</f>
        <v>0</v>
      </c>
      <c r="K29" s="187">
        <f>-'TI Allowances'!I21</f>
        <v>0</v>
      </c>
    </row>
    <row r="30" spans="1:13" x14ac:dyDescent="0.25">
      <c r="B30" s="124" t="s">
        <v>304</v>
      </c>
      <c r="D30" s="108">
        <f>-Expenses!E57</f>
        <v>0</v>
      </c>
      <c r="E30" s="108">
        <f>-Expenses!F57</f>
        <v>0</v>
      </c>
      <c r="F30" s="108">
        <f>-Expenses!G57</f>
        <v>0</v>
      </c>
      <c r="G30" s="108">
        <f>-Expenses!H57</f>
        <v>0</v>
      </c>
      <c r="H30" s="108">
        <f>-Expenses!I57</f>
        <v>0</v>
      </c>
      <c r="I30" s="108">
        <f>-Expenses!J57</f>
        <v>0</v>
      </c>
      <c r="J30" s="108">
        <f>-Expenses!K57</f>
        <v>0</v>
      </c>
      <c r="K30" s="187">
        <f>-Expenses!L57</f>
        <v>0</v>
      </c>
    </row>
    <row r="31" spans="1:13" x14ac:dyDescent="0.25">
      <c r="B31" s="124" t="s">
        <v>305</v>
      </c>
      <c r="D31" s="108">
        <f>-Expenses!E58</f>
        <v>0</v>
      </c>
      <c r="E31" s="108">
        <f>-Expenses!F58</f>
        <v>0</v>
      </c>
      <c r="F31" s="108">
        <f>-Expenses!G58</f>
        <v>0</v>
      </c>
      <c r="G31" s="108">
        <f>-Expenses!H58</f>
        <v>0</v>
      </c>
      <c r="H31" s="108">
        <f>-Expenses!I58</f>
        <v>0</v>
      </c>
      <c r="I31" s="108">
        <f>-Expenses!J58</f>
        <v>0</v>
      </c>
      <c r="J31" s="108">
        <f>-Expenses!K58</f>
        <v>0</v>
      </c>
      <c r="K31" s="187">
        <f>-Expenses!L58</f>
        <v>0</v>
      </c>
    </row>
    <row r="32" spans="1:13" s="124" customFormat="1" x14ac:dyDescent="0.25">
      <c r="A32" s="126" t="s">
        <v>310</v>
      </c>
      <c r="C32" s="125"/>
      <c r="D32" s="108"/>
      <c r="E32" s="108"/>
      <c r="F32" s="108"/>
      <c r="G32" s="108"/>
      <c r="H32" s="108"/>
      <c r="I32" s="108"/>
      <c r="J32" s="108"/>
      <c r="K32" s="187"/>
    </row>
    <row r="33" spans="1:11" s="124" customFormat="1" x14ac:dyDescent="0.25">
      <c r="B33" s="124" t="s">
        <v>321</v>
      </c>
      <c r="C33" s="175"/>
      <c r="D33" s="108"/>
      <c r="E33" s="108"/>
      <c r="F33" s="108"/>
      <c r="G33" s="108"/>
      <c r="H33" s="108"/>
      <c r="I33" s="108"/>
      <c r="J33" s="108"/>
      <c r="K33" s="187"/>
    </row>
    <row r="34" spans="1:11" s="124" customFormat="1" ht="18" x14ac:dyDescent="0.35">
      <c r="B34" s="124" t="s">
        <v>311</v>
      </c>
      <c r="D34" s="108"/>
      <c r="E34" s="108"/>
      <c r="F34" s="108"/>
      <c r="G34" s="108"/>
      <c r="H34" s="108"/>
      <c r="I34" s="108"/>
      <c r="J34" s="108" t="e">
        <f>K26/C33</f>
        <v>#DIV/0!</v>
      </c>
      <c r="K34" s="187"/>
    </row>
    <row r="35" spans="1:11" s="124" customFormat="1" x14ac:dyDescent="0.25">
      <c r="C35" s="125"/>
      <c r="D35" s="108"/>
      <c r="E35" s="108"/>
      <c r="F35" s="108"/>
      <c r="G35" s="108"/>
      <c r="H35" s="108"/>
      <c r="I35" s="108"/>
      <c r="J35" s="108"/>
      <c r="K35" s="187"/>
    </row>
    <row r="36" spans="1:11" x14ac:dyDescent="0.25">
      <c r="A36" s="126" t="s">
        <v>307</v>
      </c>
      <c r="D36" s="107" t="e">
        <f>SUM(D26:D31)</f>
        <v>#DIV/0!</v>
      </c>
      <c r="E36" s="107" t="e">
        <f t="shared" ref="E36:K36" si="8">SUM(E26:E31)</f>
        <v>#DIV/0!</v>
      </c>
      <c r="F36" s="107" t="e">
        <f t="shared" si="8"/>
        <v>#DIV/0!</v>
      </c>
      <c r="G36" s="107" t="e">
        <f t="shared" si="8"/>
        <v>#DIV/0!</v>
      </c>
      <c r="H36" s="107" t="e">
        <f t="shared" si="8"/>
        <v>#DIV/0!</v>
      </c>
      <c r="I36" s="107" t="e">
        <f t="shared" si="8"/>
        <v>#DIV/0!</v>
      </c>
      <c r="J36" s="107" t="e">
        <f>SUM(J26:J31)+J34</f>
        <v>#DIV/0!</v>
      </c>
      <c r="K36" s="192" t="e">
        <f t="shared" si="8"/>
        <v>#DIV/0!</v>
      </c>
    </row>
  </sheetData>
  <sheetProtection password="C4AC" sheet="1" objects="1" scenarios="1"/>
  <pageMargins left="0.45" right="0.45" top="0.5" bottom="0.5" header="0.3" footer="0.3"/>
  <pageSetup scale="73"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K35"/>
  <sheetViews>
    <sheetView zoomScaleNormal="100" workbookViewId="0">
      <selection activeCell="G37" sqref="G37"/>
    </sheetView>
  </sheetViews>
  <sheetFormatPr defaultRowHeight="15" x14ac:dyDescent="0.25"/>
  <cols>
    <col min="1" max="1" width="36.5703125" bestFit="1" customWidth="1"/>
    <col min="2" max="2" width="15.7109375" customWidth="1"/>
    <col min="3" max="3" width="17.140625" customWidth="1"/>
    <col min="4" max="11" width="15.7109375" customWidth="1"/>
    <col min="12" max="12" width="3.5703125" customWidth="1"/>
    <col min="13" max="34" width="15.7109375" customWidth="1"/>
  </cols>
  <sheetData>
    <row r="1" spans="1:11" ht="18.75" x14ac:dyDescent="0.3">
      <c r="A1" s="103" t="str">
        <f>'Sources &amp; Uses'!A1</f>
        <v>Project Name:</v>
      </c>
      <c r="B1" s="104" t="str">
        <f>'Sources &amp; Uses'!B1</f>
        <v>Enter Name Here</v>
      </c>
    </row>
    <row r="2" spans="1:11" ht="15.6" customHeight="1" x14ac:dyDescent="0.45">
      <c r="A2" s="184" t="s">
        <v>333</v>
      </c>
      <c r="B2" s="20"/>
      <c r="C2" s="20"/>
      <c r="D2" s="20"/>
      <c r="E2" s="20"/>
      <c r="F2" s="20"/>
      <c r="G2" s="20"/>
      <c r="H2" s="20"/>
      <c r="I2" s="20"/>
      <c r="J2" s="20"/>
      <c r="K2" s="20"/>
    </row>
    <row r="4" spans="1:11" x14ac:dyDescent="0.25">
      <c r="A4" s="2" t="s">
        <v>108</v>
      </c>
      <c r="B4" s="3"/>
      <c r="C4" s="11"/>
      <c r="D4" s="13" t="s">
        <v>25</v>
      </c>
      <c r="E4" s="13" t="s">
        <v>25</v>
      </c>
      <c r="F4" s="13" t="s">
        <v>25</v>
      </c>
      <c r="G4" s="13" t="s">
        <v>25</v>
      </c>
      <c r="H4" s="13" t="s">
        <v>25</v>
      </c>
      <c r="I4" s="13" t="s">
        <v>25</v>
      </c>
      <c r="J4" s="13" t="s">
        <v>25</v>
      </c>
      <c r="K4" s="152" t="s">
        <v>25</v>
      </c>
    </row>
    <row r="5" spans="1:11" x14ac:dyDescent="0.25">
      <c r="B5" s="3"/>
      <c r="C5" s="11"/>
      <c r="D5" s="13">
        <v>1</v>
      </c>
      <c r="E5" s="13">
        <f t="shared" ref="E5:K5" si="0">D5+1</f>
        <v>2</v>
      </c>
      <c r="F5" s="13">
        <f t="shared" si="0"/>
        <v>3</v>
      </c>
      <c r="G5" s="13">
        <f t="shared" si="0"/>
        <v>4</v>
      </c>
      <c r="H5" s="13">
        <f t="shared" si="0"/>
        <v>5</v>
      </c>
      <c r="I5" s="13">
        <f t="shared" si="0"/>
        <v>6</v>
      </c>
      <c r="J5" s="13">
        <f t="shared" si="0"/>
        <v>7</v>
      </c>
      <c r="K5" s="153">
        <f t="shared" si="0"/>
        <v>8</v>
      </c>
    </row>
    <row r="6" spans="1:11" x14ac:dyDescent="0.25">
      <c r="A6" s="4" t="s">
        <v>29</v>
      </c>
      <c r="B6" s="76" t="s">
        <v>43</v>
      </c>
      <c r="C6" s="8"/>
      <c r="D6" s="151" t="e">
        <f>ROUND('Pro Forma'!D36,0)</f>
        <v>#DIV/0!</v>
      </c>
      <c r="E6" s="151" t="e">
        <f>ROUND('Pro Forma'!E36,0)</f>
        <v>#DIV/0!</v>
      </c>
      <c r="F6" s="151" t="e">
        <f>ROUND('Pro Forma'!F36,0)</f>
        <v>#DIV/0!</v>
      </c>
      <c r="G6" s="151" t="e">
        <f>ROUND('Pro Forma'!G36,0)</f>
        <v>#DIV/0!</v>
      </c>
      <c r="H6" s="151" t="e">
        <f>ROUND('Pro Forma'!H36,0)</f>
        <v>#DIV/0!</v>
      </c>
      <c r="I6" s="151" t="e">
        <f>ROUND('Pro Forma'!I36,0)</f>
        <v>#DIV/0!</v>
      </c>
      <c r="J6" s="151" t="e">
        <f>ROUND('Pro Forma'!J36,0)</f>
        <v>#DIV/0!</v>
      </c>
      <c r="K6" s="154" t="e">
        <f>'Pro Forma'!K36</f>
        <v>#DIV/0!</v>
      </c>
    </row>
    <row r="7" spans="1:11" x14ac:dyDescent="0.25">
      <c r="A7" s="4" t="s">
        <v>28</v>
      </c>
      <c r="B7" s="77">
        <f>'Sources &amp; Uses'!B34</f>
        <v>0</v>
      </c>
      <c r="C7" s="8"/>
      <c r="D7" s="19">
        <f>PV($B7,D5,0,-1,0)</f>
        <v>1</v>
      </c>
      <c r="E7" s="19">
        <f t="shared" ref="E7:J7" si="1">PV($B7,E5,0,-1,0)</f>
        <v>1</v>
      </c>
      <c r="F7" s="19">
        <f t="shared" si="1"/>
        <v>1</v>
      </c>
      <c r="G7" s="19">
        <f t="shared" si="1"/>
        <v>1</v>
      </c>
      <c r="H7" s="19">
        <f t="shared" si="1"/>
        <v>1</v>
      </c>
      <c r="I7" s="19">
        <f t="shared" si="1"/>
        <v>1</v>
      </c>
      <c r="J7" s="19">
        <f t="shared" si="1"/>
        <v>1</v>
      </c>
      <c r="K7" s="155"/>
    </row>
    <row r="8" spans="1:11" x14ac:dyDescent="0.25">
      <c r="A8" s="4"/>
      <c r="B8" s="4"/>
      <c r="C8" s="5"/>
      <c r="D8" s="16"/>
      <c r="E8" s="16"/>
      <c r="F8" s="16"/>
      <c r="G8" s="16"/>
      <c r="H8" s="16"/>
      <c r="I8" s="16"/>
      <c r="J8" s="16"/>
      <c r="K8" s="156"/>
    </row>
    <row r="9" spans="1:11" x14ac:dyDescent="0.25">
      <c r="A9" s="4" t="s">
        <v>30</v>
      </c>
      <c r="B9" s="5" t="s">
        <v>324</v>
      </c>
      <c r="C9" s="5" t="s">
        <v>325</v>
      </c>
      <c r="D9" s="17" t="e">
        <f t="shared" ref="D9:K9" si="2">ROUND(D6*D7,0)</f>
        <v>#DIV/0!</v>
      </c>
      <c r="E9" s="17" t="e">
        <f t="shared" si="2"/>
        <v>#DIV/0!</v>
      </c>
      <c r="F9" s="17" t="e">
        <f t="shared" si="2"/>
        <v>#DIV/0!</v>
      </c>
      <c r="G9" s="17" t="e">
        <f t="shared" si="2"/>
        <v>#DIV/0!</v>
      </c>
      <c r="H9" s="17" t="e">
        <f t="shared" si="2"/>
        <v>#DIV/0!</v>
      </c>
      <c r="I9" s="17" t="e">
        <f t="shared" si="2"/>
        <v>#DIV/0!</v>
      </c>
      <c r="J9" s="17" t="e">
        <f t="shared" si="2"/>
        <v>#DIV/0!</v>
      </c>
      <c r="K9" s="157" t="e">
        <f t="shared" si="2"/>
        <v>#DIV/0!</v>
      </c>
    </row>
    <row r="10" spans="1:11" x14ac:dyDescent="0.25">
      <c r="A10" s="4" t="s">
        <v>102</v>
      </c>
      <c r="B10" s="68" t="e">
        <f>SUM(D9:M9)</f>
        <v>#DIV/0!</v>
      </c>
      <c r="C10" s="180" t="e">
        <f>B10</f>
        <v>#DIV/0!</v>
      </c>
      <c r="D10" s="17"/>
      <c r="E10" s="17"/>
      <c r="F10" s="17"/>
      <c r="G10" s="17"/>
      <c r="H10" s="17"/>
      <c r="I10" s="17"/>
      <c r="J10" s="17"/>
      <c r="K10" s="157"/>
    </row>
    <row r="11" spans="1:11" x14ac:dyDescent="0.25">
      <c r="A11" s="4" t="s">
        <v>103</v>
      </c>
      <c r="B11" s="69" t="e">
        <f>B12/B10</f>
        <v>#DIV/0!</v>
      </c>
      <c r="C11" s="181">
        <f>'Sources &amp; Uses'!B31</f>
        <v>0</v>
      </c>
      <c r="D11" s="4"/>
      <c r="E11" s="4"/>
      <c r="F11" s="4"/>
      <c r="G11" s="4"/>
      <c r="H11" s="4"/>
      <c r="I11" s="4"/>
      <c r="J11" s="4"/>
      <c r="K11" s="158"/>
    </row>
    <row r="12" spans="1:11" x14ac:dyDescent="0.25">
      <c r="A12" s="72" t="s">
        <v>323</v>
      </c>
      <c r="B12" s="70">
        <f>'Sources &amp; Uses'!B19</f>
        <v>0</v>
      </c>
      <c r="C12" s="182" t="e">
        <f>C10*C11</f>
        <v>#DIV/0!</v>
      </c>
      <c r="D12" s="13" t="s">
        <v>25</v>
      </c>
      <c r="E12" s="13" t="s">
        <v>25</v>
      </c>
      <c r="F12" s="13" t="s">
        <v>25</v>
      </c>
      <c r="G12" s="13" t="s">
        <v>25</v>
      </c>
      <c r="H12" s="13" t="s">
        <v>25</v>
      </c>
      <c r="I12" s="13" t="s">
        <v>25</v>
      </c>
      <c r="J12" s="13" t="s">
        <v>25</v>
      </c>
      <c r="K12" s="153" t="s">
        <v>25</v>
      </c>
    </row>
    <row r="13" spans="1:11" x14ac:dyDescent="0.25">
      <c r="A13" s="4"/>
      <c r="B13" s="71"/>
      <c r="C13" s="5"/>
      <c r="D13" s="13">
        <v>1</v>
      </c>
      <c r="E13" s="13">
        <f t="shared" ref="E13" si="3">D13+1</f>
        <v>2</v>
      </c>
      <c r="F13" s="13">
        <f t="shared" ref="F13" si="4">E13+1</f>
        <v>3</v>
      </c>
      <c r="G13" s="13">
        <f t="shared" ref="G13" si="5">F13+1</f>
        <v>4</v>
      </c>
      <c r="H13" s="13">
        <f t="shared" ref="H13" si="6">G13+1</f>
        <v>5</v>
      </c>
      <c r="I13" s="13">
        <f t="shared" ref="I13" si="7">H13+1</f>
        <v>6</v>
      </c>
      <c r="J13" s="13">
        <f t="shared" ref="J13" si="8">I13+1</f>
        <v>7</v>
      </c>
      <c r="K13" s="153">
        <f t="shared" ref="K13" si="9">J13+1</f>
        <v>8</v>
      </c>
    </row>
    <row r="14" spans="1:11" x14ac:dyDescent="0.25">
      <c r="A14" s="4" t="s">
        <v>105</v>
      </c>
      <c r="B14" s="71"/>
      <c r="C14" s="5"/>
      <c r="D14" s="68" t="e">
        <f>'Pro Forma'!D36</f>
        <v>#DIV/0!</v>
      </c>
      <c r="E14" s="68" t="e">
        <f>'Pro Forma'!E36</f>
        <v>#DIV/0!</v>
      </c>
      <c r="F14" s="68" t="e">
        <f>'Pro Forma'!F36</f>
        <v>#DIV/0!</v>
      </c>
      <c r="G14" s="68" t="e">
        <f>'Pro Forma'!G36</f>
        <v>#DIV/0!</v>
      </c>
      <c r="H14" s="68" t="e">
        <f>'Pro Forma'!H36</f>
        <v>#DIV/0!</v>
      </c>
      <c r="I14" s="68" t="e">
        <f>'Pro Forma'!I36</f>
        <v>#DIV/0!</v>
      </c>
      <c r="J14" s="68" t="e">
        <f>'Pro Forma'!J36-'Pro Forma'!J34</f>
        <v>#DIV/0!</v>
      </c>
      <c r="K14" s="159"/>
    </row>
    <row r="15" spans="1:11" x14ac:dyDescent="0.25">
      <c r="A15" s="4" t="s">
        <v>106</v>
      </c>
      <c r="B15" s="166">
        <f>'Sources &amp; Uses'!C34</f>
        <v>0</v>
      </c>
      <c r="C15" s="5"/>
      <c r="D15" s="19">
        <f>D7</f>
        <v>1</v>
      </c>
      <c r="E15" s="19">
        <f t="shared" ref="E15:J15" si="10">E7</f>
        <v>1</v>
      </c>
      <c r="F15" s="19">
        <f t="shared" si="10"/>
        <v>1</v>
      </c>
      <c r="G15" s="19">
        <f t="shared" si="10"/>
        <v>1</v>
      </c>
      <c r="H15" s="19">
        <f t="shared" si="10"/>
        <v>1</v>
      </c>
      <c r="I15" s="19">
        <f t="shared" si="10"/>
        <v>1</v>
      </c>
      <c r="J15" s="19">
        <f t="shared" si="10"/>
        <v>1</v>
      </c>
      <c r="K15" s="155"/>
    </row>
    <row r="16" spans="1:11" x14ac:dyDescent="0.25">
      <c r="A16" s="4"/>
      <c r="B16" s="166"/>
      <c r="C16" s="5"/>
      <c r="D16" s="4"/>
      <c r="E16" s="4"/>
      <c r="F16" s="4"/>
      <c r="G16" s="4"/>
      <c r="H16" s="4"/>
      <c r="I16" s="4"/>
      <c r="J16" s="4"/>
      <c r="K16" s="158"/>
    </row>
    <row r="17" spans="1:11" x14ac:dyDescent="0.25">
      <c r="A17" s="4" t="s">
        <v>104</v>
      </c>
      <c r="B17" s="167" t="e">
        <f>SUM(D17:M17)</f>
        <v>#DIV/0!</v>
      </c>
      <c r="C17" s="5"/>
      <c r="D17" s="17" t="e">
        <f t="shared" ref="D17:K17" si="11">ROUND(D14*D15,0)</f>
        <v>#DIV/0!</v>
      </c>
      <c r="E17" s="17" t="e">
        <f t="shared" si="11"/>
        <v>#DIV/0!</v>
      </c>
      <c r="F17" s="17" t="e">
        <f t="shared" si="11"/>
        <v>#DIV/0!</v>
      </c>
      <c r="G17" s="17" t="e">
        <f t="shared" si="11"/>
        <v>#DIV/0!</v>
      </c>
      <c r="H17" s="17" t="e">
        <f t="shared" si="11"/>
        <v>#DIV/0!</v>
      </c>
      <c r="I17" s="17" t="e">
        <f t="shared" si="11"/>
        <v>#DIV/0!</v>
      </c>
      <c r="J17" s="17" t="e">
        <f t="shared" si="11"/>
        <v>#DIV/0!</v>
      </c>
      <c r="K17" s="157">
        <f t="shared" si="11"/>
        <v>0</v>
      </c>
    </row>
    <row r="18" spans="1:11" x14ac:dyDescent="0.25">
      <c r="A18" s="4" t="s">
        <v>107</v>
      </c>
      <c r="B18" s="167" t="e">
        <f>PMT(B15,J13,-B17,0,0)</f>
        <v>#DIV/0!</v>
      </c>
      <c r="C18" s="5"/>
      <c r="D18" s="17"/>
      <c r="E18" s="4"/>
      <c r="F18" s="4"/>
      <c r="G18" s="4"/>
      <c r="H18" s="4"/>
      <c r="I18" s="4"/>
      <c r="J18" s="4"/>
      <c r="K18" s="158"/>
    </row>
    <row r="19" spans="1:11" ht="18" x14ac:dyDescent="0.35">
      <c r="A19" s="72" t="s">
        <v>109</v>
      </c>
      <c r="B19" s="168" t="e">
        <f>B18/B12</f>
        <v>#DIV/0!</v>
      </c>
      <c r="C19" s="5"/>
      <c r="D19" s="4"/>
      <c r="E19" s="4"/>
      <c r="F19" s="4"/>
      <c r="G19" s="4"/>
      <c r="H19" s="4"/>
      <c r="I19" s="4"/>
      <c r="J19" s="4"/>
      <c r="K19" s="158"/>
    </row>
    <row r="20" spans="1:11" x14ac:dyDescent="0.25">
      <c r="A20" s="72" t="s">
        <v>252</v>
      </c>
      <c r="B20" s="165" t="e">
        <f>IF(D17&lt;0,"N/A",D17/B12)</f>
        <v>#DIV/0!</v>
      </c>
      <c r="C20" s="5"/>
      <c r="D20" s="13" t="s">
        <v>25</v>
      </c>
      <c r="E20" s="13" t="s">
        <v>25</v>
      </c>
      <c r="F20" s="13" t="s">
        <v>25</v>
      </c>
      <c r="G20" s="13" t="s">
        <v>25</v>
      </c>
      <c r="H20" s="13" t="s">
        <v>25</v>
      </c>
      <c r="I20" s="13" t="s">
        <v>25</v>
      </c>
      <c r="J20" s="13" t="s">
        <v>25</v>
      </c>
      <c r="K20" s="153" t="s">
        <v>25</v>
      </c>
    </row>
    <row r="21" spans="1:11" x14ac:dyDescent="0.25">
      <c r="A21" s="4"/>
      <c r="B21" s="125"/>
      <c r="C21" s="125" t="s">
        <v>373</v>
      </c>
      <c r="D21" s="13">
        <v>1</v>
      </c>
      <c r="E21" s="13">
        <f t="shared" ref="E21:K21" si="12">D21+1</f>
        <v>2</v>
      </c>
      <c r="F21" s="13">
        <f t="shared" si="12"/>
        <v>3</v>
      </c>
      <c r="G21" s="13">
        <f t="shared" si="12"/>
        <v>4</v>
      </c>
      <c r="H21" s="13">
        <f t="shared" si="12"/>
        <v>5</v>
      </c>
      <c r="I21" s="13">
        <f t="shared" si="12"/>
        <v>6</v>
      </c>
      <c r="J21" s="13">
        <f t="shared" si="12"/>
        <v>7</v>
      </c>
      <c r="K21" s="153">
        <f t="shared" si="12"/>
        <v>8</v>
      </c>
    </row>
    <row r="22" spans="1:11" x14ac:dyDescent="0.25">
      <c r="A22" s="4" t="s">
        <v>34</v>
      </c>
      <c r="B22" s="5"/>
      <c r="C22" s="18">
        <f>-'Sources &amp; Uses'!F34+'Sources &amp; Uses'!B18</f>
        <v>0</v>
      </c>
      <c r="D22" s="10" t="e">
        <f t="shared" ref="D22:J22" si="13">D6</f>
        <v>#DIV/0!</v>
      </c>
      <c r="E22" s="10" t="e">
        <f t="shared" si="13"/>
        <v>#DIV/0!</v>
      </c>
      <c r="F22" s="10" t="e">
        <f t="shared" si="13"/>
        <v>#DIV/0!</v>
      </c>
      <c r="G22" s="10" t="e">
        <f t="shared" si="13"/>
        <v>#DIV/0!</v>
      </c>
      <c r="H22" s="10" t="e">
        <f t="shared" si="13"/>
        <v>#DIV/0!</v>
      </c>
      <c r="I22" s="10" t="e">
        <f t="shared" si="13"/>
        <v>#DIV/0!</v>
      </c>
      <c r="J22" s="10" t="e">
        <f t="shared" si="13"/>
        <v>#DIV/0!</v>
      </c>
      <c r="K22" s="160"/>
    </row>
    <row r="23" spans="1:11" x14ac:dyDescent="0.25">
      <c r="A23" s="4" t="s">
        <v>19</v>
      </c>
      <c r="B23" s="178" t="e">
        <f>ROUND(-PMT('Sources &amp; Uses'!C30/12,'Sources &amp; Uses'!C33*12,'Sources &amp; Uses'!B19,0,0)*12,0)</f>
        <v>#NUM!</v>
      </c>
      <c r="C23" s="5"/>
      <c r="D23" s="183" t="e">
        <f>-B23</f>
        <v>#NUM!</v>
      </c>
      <c r="E23" s="183" t="e">
        <f>D23</f>
        <v>#NUM!</v>
      </c>
      <c r="F23" s="183" t="e">
        <f t="shared" ref="F23:J23" si="14">E23</f>
        <v>#NUM!</v>
      </c>
      <c r="G23" s="183" t="e">
        <f t="shared" si="14"/>
        <v>#NUM!</v>
      </c>
      <c r="H23" s="183" t="e">
        <f t="shared" si="14"/>
        <v>#NUM!</v>
      </c>
      <c r="I23" s="183" t="e">
        <f t="shared" si="14"/>
        <v>#NUM!</v>
      </c>
      <c r="J23" s="183" t="e">
        <f t="shared" si="14"/>
        <v>#NUM!</v>
      </c>
      <c r="K23" s="161"/>
    </row>
    <row r="24" spans="1:11" x14ac:dyDescent="0.25">
      <c r="A24" s="4" t="s">
        <v>33</v>
      </c>
      <c r="B24" s="4"/>
      <c r="C24" s="5"/>
      <c r="D24" s="12"/>
      <c r="E24" s="12"/>
      <c r="F24" s="12"/>
      <c r="G24" s="12"/>
      <c r="H24" s="12"/>
      <c r="I24" s="12"/>
      <c r="J24" s="179" t="e">
        <f>FV('Sources &amp; Uses'!C30/12,(J21*12),D23/12,'Sources &amp; Uses'!B19,0)</f>
        <v>#NUM!</v>
      </c>
      <c r="K24" s="162"/>
    </row>
    <row r="25" spans="1:11" x14ac:dyDescent="0.25">
      <c r="A25" s="4"/>
      <c r="B25" s="73" t="s">
        <v>94</v>
      </c>
      <c r="C25" s="15" t="s">
        <v>42</v>
      </c>
      <c r="D25" s="7"/>
      <c r="E25" s="7"/>
      <c r="F25" s="7"/>
      <c r="G25" s="7"/>
      <c r="H25" s="7"/>
      <c r="I25" s="7"/>
      <c r="J25" s="7"/>
      <c r="K25" s="163"/>
    </row>
    <row r="26" spans="1:11" x14ac:dyDescent="0.25">
      <c r="A26" s="4" t="s">
        <v>95</v>
      </c>
      <c r="B26" s="74" t="e">
        <f>IRR(C26:J26)</f>
        <v>#VALUE!</v>
      </c>
      <c r="C26" s="183">
        <f>-'Sources &amp; Uses'!B9</f>
        <v>0</v>
      </c>
      <c r="D26" s="183" t="e">
        <f>SUM(D21:D24)</f>
        <v>#DIV/0!</v>
      </c>
      <c r="E26" s="183" t="e">
        <f t="shared" ref="E26:K26" si="15">SUM(E21:E24)</f>
        <v>#DIV/0!</v>
      </c>
      <c r="F26" s="183" t="e">
        <f t="shared" si="15"/>
        <v>#DIV/0!</v>
      </c>
      <c r="G26" s="183" t="e">
        <f t="shared" si="15"/>
        <v>#DIV/0!</v>
      </c>
      <c r="H26" s="183" t="e">
        <f t="shared" si="15"/>
        <v>#DIV/0!</v>
      </c>
      <c r="I26" s="183" t="e">
        <f t="shared" si="15"/>
        <v>#DIV/0!</v>
      </c>
      <c r="J26" s="183" t="e">
        <f t="shared" si="15"/>
        <v>#DIV/0!</v>
      </c>
      <c r="K26" s="160">
        <f t="shared" si="15"/>
        <v>8</v>
      </c>
    </row>
    <row r="27" spans="1:11" x14ac:dyDescent="0.25">
      <c r="A27" s="9" t="s">
        <v>11</v>
      </c>
      <c r="C27" s="14"/>
      <c r="D27" s="14" t="e">
        <f t="shared" ref="D27:J27" si="16">-D22/D23</f>
        <v>#DIV/0!</v>
      </c>
      <c r="E27" s="14" t="e">
        <f t="shared" si="16"/>
        <v>#DIV/0!</v>
      </c>
      <c r="F27" s="14" t="e">
        <f t="shared" si="16"/>
        <v>#DIV/0!</v>
      </c>
      <c r="G27" s="14" t="e">
        <f t="shared" si="16"/>
        <v>#DIV/0!</v>
      </c>
      <c r="H27" s="14" t="e">
        <f t="shared" si="16"/>
        <v>#DIV/0!</v>
      </c>
      <c r="I27" s="14" t="e">
        <f t="shared" si="16"/>
        <v>#DIV/0!</v>
      </c>
      <c r="J27" s="14" t="e">
        <f t="shared" si="16"/>
        <v>#DIV/0!</v>
      </c>
      <c r="K27" s="164"/>
    </row>
    <row r="30" spans="1:11" x14ac:dyDescent="0.25">
      <c r="A30" s="48"/>
      <c r="B30" s="75" t="s">
        <v>35</v>
      </c>
      <c r="C30" s="49"/>
      <c r="D30" s="50"/>
      <c r="E30" s="50"/>
      <c r="F30" s="50"/>
      <c r="G30" s="50"/>
      <c r="H30" s="50"/>
      <c r="I30" s="50"/>
      <c r="J30" s="50"/>
      <c r="K30" s="50"/>
    </row>
    <row r="31" spans="1:11" x14ac:dyDescent="0.25">
      <c r="A31" s="48" t="s">
        <v>93</v>
      </c>
      <c r="B31" s="176" t="e">
        <f>IRR(C22:J22)</f>
        <v>#VALUE!</v>
      </c>
      <c r="C31" s="52"/>
      <c r="D31" t="s">
        <v>98</v>
      </c>
      <c r="E31" s="51"/>
      <c r="F31" s="51"/>
      <c r="G31" s="51"/>
      <c r="H31" s="75" t="e">
        <f>IF(H9&gt;=G9,"Yes","No")</f>
        <v>#DIV/0!</v>
      </c>
      <c r="I31" s="78" t="s">
        <v>99</v>
      </c>
      <c r="J31" s="124"/>
      <c r="K31" s="51"/>
    </row>
    <row r="33" spans="1:4" x14ac:dyDescent="0.25">
      <c r="A33" t="s">
        <v>372</v>
      </c>
      <c r="D33" s="183" t="e">
        <f>IF(D26&lt;0,D26,0)+IF(E26&lt;0,E26,0)+IF(F26&lt;0,F26,0)+IF(G26&lt;0,G26,0)+IF(H26&lt;0,H26,0)+IF(I26&lt;0,I26,0)+IF(J26&lt;0,J26,0)</f>
        <v>#DIV/0!</v>
      </c>
    </row>
    <row r="34" spans="1:4" x14ac:dyDescent="0.25">
      <c r="C34" s="49"/>
    </row>
    <row r="35" spans="1:4" x14ac:dyDescent="0.25">
      <c r="D35" s="205"/>
    </row>
  </sheetData>
  <sheetProtection password="C4AC" sheet="1" objects="1" scenarios="1"/>
  <pageMargins left="0.25" right="0.25" top="0.75" bottom="0.75" header="0.3" footer="0.3"/>
  <pageSetup scale="6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O69"/>
  <sheetViews>
    <sheetView showGridLines="0" zoomScaleNormal="100" workbookViewId="0">
      <selection activeCell="I22" sqref="I22"/>
    </sheetView>
  </sheetViews>
  <sheetFormatPr defaultColWidth="9.140625" defaultRowHeight="15" x14ac:dyDescent="0.25"/>
  <cols>
    <col min="1" max="1" width="41.85546875" style="127" customWidth="1"/>
    <col min="2" max="3" width="15.7109375" style="127" customWidth="1"/>
    <col min="4" max="4" width="1.5703125" style="127" customWidth="1"/>
    <col min="5" max="5" width="44.28515625" style="127" customWidth="1"/>
    <col min="6" max="6" width="15.7109375" style="127" customWidth="1"/>
    <col min="7" max="7" width="15" style="127" customWidth="1"/>
    <col min="8" max="8" width="15.7109375" style="127" customWidth="1"/>
    <col min="9" max="9" width="15.7109375" style="24" customWidth="1"/>
    <col min="10" max="10" width="9.5703125" style="34" customWidth="1"/>
    <col min="11" max="11" width="9.140625" style="127"/>
    <col min="12" max="12" width="14.7109375" style="127" customWidth="1"/>
    <col min="13" max="13" width="11.7109375" style="127" customWidth="1"/>
    <col min="14" max="16384" width="9.140625" style="127"/>
  </cols>
  <sheetData>
    <row r="1" spans="1:10" ht="23.25" customHeight="1" x14ac:dyDescent="0.3">
      <c r="A1" s="57" t="s">
        <v>145</v>
      </c>
      <c r="B1" s="64" t="s">
        <v>411</v>
      </c>
      <c r="C1" s="222"/>
      <c r="D1" s="222"/>
      <c r="E1" s="57"/>
    </row>
    <row r="2" spans="1:10" ht="23.25" customHeight="1" x14ac:dyDescent="0.3">
      <c r="A2" s="255" t="s">
        <v>334</v>
      </c>
      <c r="B2" s="255"/>
      <c r="C2" s="255"/>
      <c r="D2" s="255"/>
      <c r="E2" s="255"/>
      <c r="F2" s="255"/>
      <c r="G2" s="255"/>
      <c r="H2" s="255"/>
      <c r="I2" s="127"/>
    </row>
    <row r="3" spans="1:10" x14ac:dyDescent="0.25">
      <c r="A3" s="25" t="s">
        <v>37</v>
      </c>
      <c r="B3" s="30"/>
      <c r="C3" s="22"/>
      <c r="D3" s="196"/>
      <c r="E3" s="23" t="s">
        <v>36</v>
      </c>
      <c r="F3" s="33"/>
      <c r="G3" s="32"/>
      <c r="H3" s="31"/>
      <c r="I3" s="34"/>
      <c r="J3" s="127"/>
    </row>
    <row r="4" spans="1:10" x14ac:dyDescent="0.25">
      <c r="A4" s="45" t="s">
        <v>42</v>
      </c>
      <c r="B4" s="61"/>
      <c r="C4" s="129"/>
      <c r="D4" s="197"/>
      <c r="E4" s="59" t="s">
        <v>0</v>
      </c>
      <c r="F4" s="61"/>
      <c r="G4" s="61" t="s">
        <v>12</v>
      </c>
      <c r="H4" s="61" t="s">
        <v>13</v>
      </c>
      <c r="I4" s="127"/>
      <c r="J4" s="127"/>
    </row>
    <row r="5" spans="1:10" x14ac:dyDescent="0.25">
      <c r="A5" s="128" t="s">
        <v>119</v>
      </c>
      <c r="B5" s="21"/>
      <c r="C5" s="27" t="str">
        <f>IF(ISERROR(B5/$B$20),"",B5/$B$20)</f>
        <v/>
      </c>
      <c r="D5" s="197"/>
      <c r="E5" s="128" t="s">
        <v>31</v>
      </c>
      <c r="F5" s="54"/>
      <c r="G5" s="92" t="e">
        <f>F5/'Space Categories &amp; Terms'!$B$4</f>
        <v>#DIV/0!</v>
      </c>
      <c r="H5" s="26" t="str">
        <f>IF(ISERROR(F5/'Space Categories &amp; Terms'!$B$24),"",F5/'Space Categories &amp; Terms'!$B$24)</f>
        <v/>
      </c>
      <c r="I5" s="127"/>
      <c r="J5" s="127"/>
    </row>
    <row r="6" spans="1:10" ht="15" customHeight="1" x14ac:dyDescent="0.25">
      <c r="A6" s="128" t="s">
        <v>343</v>
      </c>
      <c r="B6" s="21"/>
      <c r="C6" s="27" t="str">
        <f>IF(ISERROR(B6/$B$20),"",B6/$B$20)</f>
        <v/>
      </c>
      <c r="D6" s="197"/>
      <c r="E6" s="128" t="s">
        <v>309</v>
      </c>
      <c r="F6" s="54"/>
      <c r="G6" s="92" t="e">
        <f>F6/'Space Categories &amp; Terms'!$B$4</f>
        <v>#DIV/0!</v>
      </c>
      <c r="H6" s="26" t="str">
        <f>IF(ISERROR(F6/'Space Categories &amp; Terms'!$B$24),"",F6/'Space Categories &amp; Terms'!$B$24)</f>
        <v/>
      </c>
      <c r="I6" s="127"/>
      <c r="J6" s="127"/>
    </row>
    <row r="7" spans="1:10" x14ac:dyDescent="0.25">
      <c r="A7" s="128" t="s">
        <v>120</v>
      </c>
      <c r="B7" s="21"/>
      <c r="C7" s="27" t="str">
        <f>IF(ISERROR(B7/$B$20),"",B7/$B$20)</f>
        <v/>
      </c>
      <c r="D7" s="198"/>
      <c r="E7" s="128" t="s">
        <v>121</v>
      </c>
      <c r="F7" s="54"/>
      <c r="G7" s="92" t="e">
        <f>F7/'Space Categories &amp; Terms'!$B$4</f>
        <v>#DIV/0!</v>
      </c>
      <c r="H7" s="26" t="str">
        <f>IF(ISERROR(F7/'Space Categories &amp; Terms'!$B$24),"",F7/'Space Categories &amp; Terms'!$B$24)</f>
        <v/>
      </c>
      <c r="I7" s="127"/>
      <c r="J7" s="127"/>
    </row>
    <row r="8" spans="1:10" x14ac:dyDescent="0.25">
      <c r="A8" s="38" t="s">
        <v>415</v>
      </c>
      <c r="B8" s="41"/>
      <c r="C8" s="27" t="str">
        <f>IF(ISERROR(B8/$B$20),"",B8/$B$20)</f>
        <v/>
      </c>
      <c r="D8" s="199"/>
      <c r="E8" s="128" t="s">
        <v>49</v>
      </c>
      <c r="F8" s="54"/>
      <c r="G8" s="92" t="e">
        <f>F8/'Space Categories &amp; Terms'!$B$4</f>
        <v>#DIV/0!</v>
      </c>
      <c r="H8" s="26" t="str">
        <f>IF(ISERROR(F8/'Space Categories &amp; Terms'!$B$24),"",F8/'Space Categories &amp; Terms'!$B$24)</f>
        <v/>
      </c>
      <c r="I8" s="127"/>
      <c r="J8" s="127"/>
    </row>
    <row r="9" spans="1:10" x14ac:dyDescent="0.25">
      <c r="A9" s="42" t="s">
        <v>38</v>
      </c>
      <c r="B9" s="39">
        <f>SUM(B5:B6)+SUM(B7:B8)</f>
        <v>0</v>
      </c>
      <c r="C9" s="40" t="str">
        <f>IF(ISERROR(B9/$B$20),"",B9/$B$20)</f>
        <v/>
      </c>
      <c r="D9" s="200"/>
      <c r="E9" s="128" t="s">
        <v>6</v>
      </c>
      <c r="F9" s="54"/>
      <c r="G9" s="92" t="e">
        <f>F9/'Space Categories &amp; Terms'!$B$4</f>
        <v>#DIV/0!</v>
      </c>
      <c r="H9" s="26" t="str">
        <f>IF(ISERROR(F9/'Space Categories &amp; Terms'!$B$24),"",F9/'Space Categories &amp; Terms'!$B$24)</f>
        <v/>
      </c>
      <c r="I9" s="127"/>
      <c r="J9" s="127"/>
    </row>
    <row r="10" spans="1:10" x14ac:dyDescent="0.25">
      <c r="A10" s="45" t="s">
        <v>54</v>
      </c>
      <c r="B10" s="62"/>
      <c r="C10" s="63"/>
      <c r="D10" s="199"/>
      <c r="E10" s="128" t="s">
        <v>1</v>
      </c>
      <c r="F10" s="54"/>
      <c r="G10" s="92" t="e">
        <f>F10/'Space Categories &amp; Terms'!$B$4</f>
        <v>#DIV/0!</v>
      </c>
      <c r="H10" s="26" t="str">
        <f>IF(ISERROR(F10/'Space Categories &amp; Terms'!$B$24),"",F10/'Space Categories &amp; Terms'!$B$24)</f>
        <v/>
      </c>
      <c r="I10" s="127"/>
      <c r="J10" s="127"/>
    </row>
    <row r="11" spans="1:10" x14ac:dyDescent="0.25">
      <c r="A11" s="128" t="s">
        <v>9</v>
      </c>
      <c r="B11" s="21"/>
      <c r="C11" s="27" t="str">
        <f t="shared" ref="C11:C17" si="0">IF(ISERROR(B11/$B$20),"",B11/$B$20)</f>
        <v/>
      </c>
      <c r="D11" s="199"/>
      <c r="E11" s="128" t="s">
        <v>5</v>
      </c>
      <c r="F11" s="54"/>
      <c r="G11" s="92" t="e">
        <f>F11/'Space Categories &amp; Terms'!$B$4</f>
        <v>#DIV/0!</v>
      </c>
      <c r="H11" s="26" t="str">
        <f>IF(ISERROR(F11/'Space Categories &amp; Terms'!$B$24),"",F11/'Space Categories &amp; Terms'!$B$24)</f>
        <v/>
      </c>
      <c r="I11" s="127"/>
      <c r="J11" s="127"/>
    </row>
    <row r="12" spans="1:10" x14ac:dyDescent="0.25">
      <c r="A12" s="128" t="s">
        <v>60</v>
      </c>
      <c r="B12" s="21"/>
      <c r="C12" s="27" t="str">
        <f t="shared" si="0"/>
        <v/>
      </c>
      <c r="D12" s="199"/>
      <c r="E12" s="128" t="s">
        <v>8</v>
      </c>
      <c r="F12" s="54"/>
      <c r="G12" s="92" t="e">
        <f>F12/'Space Categories &amp; Terms'!$B$4</f>
        <v>#DIV/0!</v>
      </c>
      <c r="H12" s="26" t="str">
        <f>IF(ISERROR(F12/'Space Categories &amp; Terms'!$B$24),"",F12/'Space Categories &amp; Terms'!$B$24)</f>
        <v/>
      </c>
      <c r="I12" s="127"/>
      <c r="J12" s="127"/>
    </row>
    <row r="13" spans="1:10" x14ac:dyDescent="0.25">
      <c r="A13" s="128" t="s">
        <v>61</v>
      </c>
      <c r="B13" s="21"/>
      <c r="C13" s="27" t="str">
        <f t="shared" si="0"/>
        <v/>
      </c>
      <c r="D13" s="199"/>
      <c r="E13" s="128" t="s">
        <v>68</v>
      </c>
      <c r="F13" s="54"/>
      <c r="G13" s="92" t="e">
        <f>F13/'Space Categories &amp; Terms'!$B$4</f>
        <v>#DIV/0!</v>
      </c>
      <c r="H13" s="26" t="str">
        <f>IF(ISERROR(F13/'Space Categories &amp; Terms'!$B$24),"",F13/'Space Categories &amp; Terms'!$B$24)</f>
        <v/>
      </c>
      <c r="I13" s="127"/>
      <c r="J13" s="127"/>
    </row>
    <row r="14" spans="1:10" x14ac:dyDescent="0.25">
      <c r="A14" s="128" t="s">
        <v>57</v>
      </c>
      <c r="B14" s="21"/>
      <c r="C14" s="27" t="str">
        <f t="shared" si="0"/>
        <v/>
      </c>
      <c r="D14" s="201"/>
      <c r="E14" s="38" t="s">
        <v>414</v>
      </c>
      <c r="F14" s="54"/>
      <c r="G14" s="92" t="e">
        <f>F14/'Space Categories &amp; Terms'!$B$4</f>
        <v>#DIV/0!</v>
      </c>
      <c r="H14" s="26" t="str">
        <f>IF(ISERROR(F14/'Space Categories &amp; Terms'!$B$24),"",F14/'Space Categories &amp; Terms'!$B$24)</f>
        <v/>
      </c>
      <c r="I14" s="127"/>
      <c r="J14" s="127"/>
    </row>
    <row r="15" spans="1:10" x14ac:dyDescent="0.25">
      <c r="A15" s="38" t="s">
        <v>413</v>
      </c>
      <c r="B15" s="21"/>
      <c r="C15" s="27" t="str">
        <f t="shared" si="0"/>
        <v/>
      </c>
      <c r="D15" s="199"/>
      <c r="E15" s="38" t="s">
        <v>414</v>
      </c>
      <c r="F15" s="54"/>
      <c r="G15" s="92" t="e">
        <f>F15/'Space Categories &amp; Terms'!$B$4</f>
        <v>#DIV/0!</v>
      </c>
      <c r="H15" s="26" t="str">
        <f>IF(ISERROR(F15/'Space Categories &amp; Terms'!$B$24),"",F15/'Space Categories &amp; Terms'!$B$24)</f>
        <v/>
      </c>
      <c r="I15" s="127"/>
      <c r="J15" s="127"/>
    </row>
    <row r="16" spans="1:10" x14ac:dyDescent="0.25">
      <c r="A16" s="38" t="s">
        <v>413</v>
      </c>
      <c r="B16" s="21"/>
      <c r="C16" s="27" t="str">
        <f t="shared" si="0"/>
        <v/>
      </c>
      <c r="D16" s="37"/>
      <c r="E16" s="59" t="s">
        <v>22</v>
      </c>
      <c r="F16" s="223"/>
      <c r="G16" s="60"/>
      <c r="H16" s="60"/>
      <c r="I16" s="127"/>
      <c r="J16" s="127"/>
    </row>
    <row r="17" spans="1:15" x14ac:dyDescent="0.25">
      <c r="A17" s="38" t="s">
        <v>413</v>
      </c>
      <c r="B17" s="41"/>
      <c r="C17" s="27" t="str">
        <f t="shared" si="0"/>
        <v/>
      </c>
      <c r="D17" s="200"/>
      <c r="E17" s="128" t="s">
        <v>322</v>
      </c>
      <c r="F17" s="54"/>
      <c r="G17" s="92" t="e">
        <f>F17/'Space Categories &amp; Terms'!$B$4</f>
        <v>#DIV/0!</v>
      </c>
      <c r="H17" s="26" t="str">
        <f>IF(ISERROR(F17/'Space Categories &amp; Terms'!$B$24),"",F17/'Space Categories &amp; Terms'!$B$24)</f>
        <v/>
      </c>
      <c r="I17" s="127"/>
      <c r="J17" s="127"/>
    </row>
    <row r="18" spans="1:15" x14ac:dyDescent="0.25">
      <c r="A18" s="42" t="s">
        <v>39</v>
      </c>
      <c r="B18" s="39">
        <f>SUM(B11:B14)+SUM(B15:B17)</f>
        <v>0</v>
      </c>
      <c r="C18" s="40" t="str">
        <f>IF(ISERROR(B18/$B$20),"",B18/$B$20)</f>
        <v/>
      </c>
      <c r="D18" s="199"/>
      <c r="E18" s="128" t="s">
        <v>383</v>
      </c>
      <c r="F18" s="54"/>
      <c r="G18" s="92" t="e">
        <f>F18/'Space Categories &amp; Terms'!$B$4</f>
        <v>#DIV/0!</v>
      </c>
      <c r="H18" s="26" t="str">
        <f>IF(ISERROR(F18/'Space Categories &amp; Terms'!$B$24),"",F18/'Space Categories &amp; Terms'!$B$24)</f>
        <v/>
      </c>
      <c r="I18" s="127"/>
      <c r="J18" s="127"/>
    </row>
    <row r="19" spans="1:15" x14ac:dyDescent="0.25">
      <c r="A19" s="53" t="s">
        <v>55</v>
      </c>
      <c r="B19" s="29">
        <f>F34-B18-B9</f>
        <v>0</v>
      </c>
      <c r="C19" s="40" t="str">
        <f>IF(ISERROR(B19/$B$20),"",B19/$B$20)</f>
        <v/>
      </c>
      <c r="D19" s="200"/>
      <c r="E19" s="65" t="s">
        <v>80</v>
      </c>
      <c r="F19" s="66"/>
      <c r="G19" s="92" t="e">
        <f>F19/'Space Categories &amp; Terms'!$B$4</f>
        <v>#DIV/0!</v>
      </c>
      <c r="H19" s="26" t="str">
        <f>IF(ISERROR(F19/'Space Categories &amp; Terms'!$B$24),"",F19/'Space Categories &amp; Terms'!$B$24)</f>
        <v/>
      </c>
      <c r="I19" s="127"/>
      <c r="J19" s="127"/>
    </row>
    <row r="20" spans="1:15" x14ac:dyDescent="0.25">
      <c r="A20" s="44" t="s">
        <v>10</v>
      </c>
      <c r="B20" s="39">
        <f>B9+B18+B19</f>
        <v>0</v>
      </c>
      <c r="C20" s="40" t="str">
        <f>IF(ISERROR(+C19+C18+C9),"",+C19+C18+C9)</f>
        <v/>
      </c>
      <c r="D20" s="200"/>
      <c r="E20" s="65" t="s">
        <v>81</v>
      </c>
      <c r="F20" s="66"/>
      <c r="G20" s="92" t="e">
        <f>F20/'Space Categories &amp; Terms'!$B$4</f>
        <v>#DIV/0!</v>
      </c>
      <c r="H20" s="26" t="str">
        <f>IF(ISERROR(F20/'Space Categories &amp; Terms'!$B$24),"",F20/'Space Categories &amp; Terms'!$B$24)</f>
        <v/>
      </c>
      <c r="I20" s="127"/>
      <c r="J20" s="127"/>
    </row>
    <row r="21" spans="1:15" x14ac:dyDescent="0.25">
      <c r="A21" s="45" t="s">
        <v>379</v>
      </c>
      <c r="B21" s="62"/>
      <c r="C21" s="63"/>
      <c r="D21" s="200"/>
      <c r="E21" s="227" t="s">
        <v>85</v>
      </c>
      <c r="F21" s="66"/>
      <c r="G21" s="92" t="e">
        <f>F21/'Space Categories &amp; Terms'!$B$4</f>
        <v>#DIV/0!</v>
      </c>
      <c r="H21" s="26" t="str">
        <f>IF(ISERROR(F21/'Space Categories &amp; Terms'!$B$24),"",F21/'Space Categories &amp; Terms'!$B$24)</f>
        <v/>
      </c>
      <c r="I21" s="127"/>
      <c r="J21" s="127"/>
    </row>
    <row r="22" spans="1:15" x14ac:dyDescent="0.25">
      <c r="A22" s="93" t="s">
        <v>141</v>
      </c>
      <c r="B22" s="82"/>
      <c r="C22" s="102">
        <f>B22/43560</f>
        <v>0</v>
      </c>
      <c r="D22" s="200"/>
      <c r="E22" s="227" t="s">
        <v>85</v>
      </c>
      <c r="F22" s="66"/>
      <c r="G22" s="92" t="e">
        <f>F22/'Space Categories &amp; Terms'!$B$4</f>
        <v>#DIV/0!</v>
      </c>
      <c r="H22" s="26" t="str">
        <f>IF(ISERROR(F22/'Space Categories &amp; Terms'!$B$24),"",F22/'Space Categories &amp; Terms'!$B$24)</f>
        <v/>
      </c>
      <c r="I22" s="127"/>
      <c r="J22" s="127"/>
    </row>
    <row r="23" spans="1:15" x14ac:dyDescent="0.25">
      <c r="A23" s="93" t="s">
        <v>142</v>
      </c>
      <c r="B23" s="94"/>
      <c r="C23" s="102">
        <f>B23/43560</f>
        <v>0</v>
      </c>
      <c r="D23" s="200"/>
      <c r="E23" s="35" t="s">
        <v>2</v>
      </c>
      <c r="F23" s="224"/>
      <c r="G23" s="67"/>
      <c r="H23" s="67"/>
      <c r="I23" s="127"/>
      <c r="J23" s="127"/>
    </row>
    <row r="24" spans="1:15" x14ac:dyDescent="0.25">
      <c r="A24" s="93" t="s">
        <v>143</v>
      </c>
      <c r="B24" s="94"/>
      <c r="C24" s="206">
        <f>ROUND(B24*0.09290304,0)</f>
        <v>0</v>
      </c>
      <c r="D24" s="200"/>
      <c r="E24" s="128" t="s">
        <v>50</v>
      </c>
      <c r="F24" s="54"/>
      <c r="G24" s="92" t="e">
        <f>F24/'Space Categories &amp; Terms'!$B$4</f>
        <v>#DIV/0!</v>
      </c>
      <c r="H24" s="26" t="str">
        <f>IF(ISERROR(F24/'Space Categories &amp; Terms'!$B$24),"",F24/'Space Categories &amp; Terms'!$B$24)</f>
        <v/>
      </c>
      <c r="I24" s="127"/>
      <c r="J24" s="127"/>
    </row>
    <row r="25" spans="1:15" x14ac:dyDescent="0.25">
      <c r="A25" s="93" t="s">
        <v>354</v>
      </c>
      <c r="B25" s="94"/>
      <c r="C25" s="206">
        <f>ROUND(B25*0.09290304,0)</f>
        <v>0</v>
      </c>
      <c r="D25" s="200"/>
      <c r="E25" s="128" t="s">
        <v>51</v>
      </c>
      <c r="F25" s="54"/>
      <c r="G25" s="92" t="e">
        <f>F25/'Space Categories &amp; Terms'!$B$4</f>
        <v>#DIV/0!</v>
      </c>
      <c r="H25" s="26" t="str">
        <f>IF(ISERROR(F25/'Space Categories &amp; Terms'!$B$24),"",F25/'Space Categories &amp; Terms'!$B$24)</f>
        <v/>
      </c>
      <c r="I25" s="127"/>
      <c r="J25" s="127"/>
    </row>
    <row r="26" spans="1:15" x14ac:dyDescent="0.25">
      <c r="A26" s="93" t="s">
        <v>237</v>
      </c>
      <c r="B26" s="136"/>
      <c r="C26" s="206">
        <f>ROUND(B26*0.09290304,0)</f>
        <v>0</v>
      </c>
      <c r="D26" s="200"/>
      <c r="E26" s="128" t="s">
        <v>84</v>
      </c>
      <c r="F26" s="54"/>
      <c r="G26" s="92" t="e">
        <f>F26/'Space Categories &amp; Terms'!$B$4</f>
        <v>#DIV/0!</v>
      </c>
      <c r="H26" s="26" t="str">
        <f>IF(ISERROR(F26/'Space Categories &amp; Terms'!$B$24),"",F26/'Space Categories &amp; Terms'!$B$24)</f>
        <v/>
      </c>
      <c r="I26" s="127"/>
      <c r="J26" s="127"/>
    </row>
    <row r="27" spans="1:15" x14ac:dyDescent="0.25">
      <c r="A27" s="93" t="s">
        <v>238</v>
      </c>
      <c r="B27" s="150"/>
      <c r="C27" s="207">
        <f>ROUND(B27/0.09290304,0)</f>
        <v>0</v>
      </c>
      <c r="D27" s="200"/>
      <c r="E27" s="128" t="s">
        <v>3</v>
      </c>
      <c r="F27" s="54"/>
      <c r="G27" s="92" t="e">
        <f>F27/'Space Categories &amp; Terms'!$B$4</f>
        <v>#DIV/0!</v>
      </c>
      <c r="H27" s="26" t="str">
        <f>IF(ISERROR(F27/'Space Categories &amp; Terms'!$B$24),"",F27/'Space Categories &amp; Terms'!$B$24)</f>
        <v/>
      </c>
      <c r="I27" s="127"/>
      <c r="J27" s="127"/>
    </row>
    <row r="28" spans="1:15" x14ac:dyDescent="0.25">
      <c r="A28" s="93" t="s">
        <v>308</v>
      </c>
      <c r="B28" s="150"/>
      <c r="C28" s="150"/>
      <c r="D28" s="197"/>
      <c r="E28" s="128" t="s">
        <v>4</v>
      </c>
      <c r="F28" s="54"/>
      <c r="G28" s="92" t="e">
        <f>F28/'Space Categories &amp; Terms'!$B$4</f>
        <v>#DIV/0!</v>
      </c>
      <c r="H28" s="26" t="str">
        <f>IF(ISERROR(F28/'Space Categories &amp; Terms'!$B$24),"",F28/'Space Categories &amp; Terms'!$B$24)</f>
        <v/>
      </c>
      <c r="I28" s="127"/>
      <c r="J28" s="127"/>
    </row>
    <row r="29" spans="1:15" x14ac:dyDescent="0.25">
      <c r="A29" s="59" t="s">
        <v>83</v>
      </c>
      <c r="B29" s="177" t="s">
        <v>313</v>
      </c>
      <c r="C29" s="177" t="s">
        <v>312</v>
      </c>
      <c r="D29" s="202"/>
      <c r="E29" s="128" t="s">
        <v>92</v>
      </c>
      <c r="F29" s="54"/>
      <c r="G29" s="92" t="e">
        <f>F29/'Space Categories &amp; Terms'!$B$4</f>
        <v>#DIV/0!</v>
      </c>
      <c r="H29" s="26" t="str">
        <f>IF(ISERROR(F29/'Space Categories &amp; Terms'!$B$24),"",F29/'Space Categories &amp; Terms'!$B$24)</f>
        <v/>
      </c>
      <c r="I29" s="127"/>
      <c r="J29" s="127"/>
    </row>
    <row r="30" spans="1:15" x14ac:dyDescent="0.25">
      <c r="A30" s="128" t="s">
        <v>32</v>
      </c>
      <c r="B30" s="169"/>
      <c r="C30" s="169"/>
      <c r="D30" s="197"/>
      <c r="E30" s="128" t="s">
        <v>52</v>
      </c>
      <c r="F30" s="54"/>
      <c r="G30" s="92" t="e">
        <f>F30/'Space Categories &amp; Terms'!$B$4</f>
        <v>#DIV/0!</v>
      </c>
      <c r="H30" s="26" t="str">
        <f>IF(ISERROR(F30/'Space Categories &amp; Terms'!$B$24),"",F30/'Space Categories &amp; Terms'!$B$24)</f>
        <v/>
      </c>
      <c r="I30" s="127"/>
      <c r="J30" s="127"/>
    </row>
    <row r="31" spans="1:15" x14ac:dyDescent="0.25">
      <c r="A31" s="128" t="s">
        <v>314</v>
      </c>
      <c r="B31" s="171"/>
      <c r="C31" s="170" t="e">
        <f>ROUND((B19/F34),2)</f>
        <v>#DIV/0!</v>
      </c>
      <c r="D31" s="202"/>
      <c r="E31" s="128" t="s">
        <v>7</v>
      </c>
      <c r="F31" s="54"/>
      <c r="G31" s="92" t="e">
        <f>F31/'Space Categories &amp; Terms'!$B$4</f>
        <v>#DIV/0!</v>
      </c>
      <c r="H31" s="26" t="str">
        <f>IF(ISERROR(F31/'Space Categories &amp; Terms'!$B$24),"",F31/'Space Categories &amp; Terms'!$B$24)</f>
        <v/>
      </c>
      <c r="I31" s="127"/>
      <c r="J31" s="127"/>
    </row>
    <row r="32" spans="1:15" s="34" customFormat="1" x14ac:dyDescent="0.25">
      <c r="A32" s="128" t="s">
        <v>40</v>
      </c>
      <c r="B32" s="173"/>
      <c r="C32" s="173"/>
      <c r="D32" s="203"/>
      <c r="E32" s="38" t="s">
        <v>86</v>
      </c>
      <c r="F32" s="66"/>
      <c r="G32" s="95" t="e">
        <f>F32/'Space Categories &amp; Terms'!$B$4</f>
        <v>#DIV/0!</v>
      </c>
      <c r="H32" s="96" t="str">
        <f>IF(ISERROR(F32/'Space Categories &amp; Terms'!$B$24),"",F32/'Space Categories &amp; Terms'!$B$24)</f>
        <v/>
      </c>
      <c r="I32" s="127"/>
      <c r="J32" s="127"/>
      <c r="K32" s="127"/>
      <c r="L32" s="127"/>
      <c r="M32" s="127"/>
      <c r="N32" s="127"/>
      <c r="O32" s="127"/>
    </row>
    <row r="33" spans="1:10" x14ac:dyDescent="0.25">
      <c r="A33" s="128" t="s">
        <v>56</v>
      </c>
      <c r="B33" s="172"/>
      <c r="C33" s="226"/>
      <c r="D33" s="202"/>
      <c r="E33" s="43" t="s">
        <v>86</v>
      </c>
      <c r="F33" s="55"/>
      <c r="G33" s="97" t="e">
        <f>F33/'Space Categories &amp; Terms'!$B$4</f>
        <v>#DIV/0!</v>
      </c>
      <c r="H33" s="98" t="str">
        <f>IF(ISERROR(F33/'Space Categories &amp; Terms'!$B$24),"",F33/'Space Categories &amp; Terms'!$B$24)</f>
        <v/>
      </c>
      <c r="I33" s="127"/>
      <c r="J33" s="127"/>
    </row>
    <row r="34" spans="1:10" x14ac:dyDescent="0.25">
      <c r="A34" s="128" t="s">
        <v>41</v>
      </c>
      <c r="B34" s="171"/>
      <c r="C34" s="171"/>
      <c r="D34" s="202"/>
      <c r="E34" s="45" t="s">
        <v>53</v>
      </c>
      <c r="F34" s="56">
        <f>SUM(F5:F33)</f>
        <v>0</v>
      </c>
      <c r="G34" s="100" t="e">
        <f>F34/$B$24</f>
        <v>#DIV/0!</v>
      </c>
      <c r="H34" s="46" t="e">
        <f>F34/($B$25)</f>
        <v>#DIV/0!</v>
      </c>
      <c r="I34" s="127"/>
      <c r="J34" s="127"/>
    </row>
    <row r="35" spans="1:10" x14ac:dyDescent="0.25">
      <c r="A35" s="128" t="s">
        <v>89</v>
      </c>
      <c r="B35" s="225"/>
      <c r="C35" s="225"/>
      <c r="D35" s="204"/>
      <c r="E35" s="45" t="s">
        <v>82</v>
      </c>
      <c r="F35" s="99">
        <f>F34-SUM(F17:F22)</f>
        <v>0</v>
      </c>
      <c r="G35" s="100" t="e">
        <f>F35/$B$24</f>
        <v>#DIV/0!</v>
      </c>
      <c r="H35" s="46" t="e">
        <f>F35/($B$25)</f>
        <v>#DIV/0!</v>
      </c>
      <c r="I35" s="127"/>
      <c r="J35" s="127"/>
    </row>
    <row r="36" spans="1:10" x14ac:dyDescent="0.25">
      <c r="I36" s="127"/>
      <c r="J36" s="127"/>
    </row>
    <row r="37" spans="1:10" x14ac:dyDescent="0.25">
      <c r="F37" s="28"/>
      <c r="G37" s="28"/>
      <c r="H37" s="28"/>
      <c r="I37" s="127"/>
      <c r="J37" s="127"/>
    </row>
    <row r="38" spans="1:10" x14ac:dyDescent="0.25">
      <c r="F38" s="95"/>
      <c r="G38" s="174"/>
      <c r="H38" s="96"/>
      <c r="I38" s="127"/>
      <c r="J38" s="127"/>
    </row>
    <row r="39" spans="1:10" x14ac:dyDescent="0.25">
      <c r="F39" s="28"/>
      <c r="G39" s="28"/>
      <c r="H39" s="28"/>
      <c r="I39" s="127"/>
      <c r="J39" s="127"/>
    </row>
    <row r="40" spans="1:10" x14ac:dyDescent="0.25">
      <c r="I40" s="127"/>
      <c r="J40" s="127"/>
    </row>
    <row r="41" spans="1:10" x14ac:dyDescent="0.25">
      <c r="I41" s="127"/>
      <c r="J41" s="127"/>
    </row>
    <row r="42" spans="1:10" x14ac:dyDescent="0.25">
      <c r="F42" s="92"/>
      <c r="I42" s="127"/>
      <c r="J42" s="127"/>
    </row>
    <row r="43" spans="1:10" x14ac:dyDescent="0.25">
      <c r="I43" s="127"/>
      <c r="J43" s="127"/>
    </row>
    <row r="44" spans="1:10" x14ac:dyDescent="0.25">
      <c r="I44" s="127"/>
      <c r="J44" s="127"/>
    </row>
    <row r="45" spans="1:10" x14ac:dyDescent="0.25">
      <c r="I45" s="127"/>
      <c r="J45" s="127"/>
    </row>
    <row r="46" spans="1:10" x14ac:dyDescent="0.25">
      <c r="I46" s="127"/>
      <c r="J46" s="127"/>
    </row>
    <row r="47" spans="1:10" x14ac:dyDescent="0.25">
      <c r="I47" s="127"/>
      <c r="J47" s="127"/>
    </row>
    <row r="48" spans="1:10" x14ac:dyDescent="0.25">
      <c r="I48" s="127"/>
      <c r="J48" s="127"/>
    </row>
    <row r="49" spans="1:10" x14ac:dyDescent="0.25">
      <c r="I49" s="127"/>
      <c r="J49" s="127"/>
    </row>
    <row r="50" spans="1:10" x14ac:dyDescent="0.25">
      <c r="I50" s="127"/>
      <c r="J50" s="127"/>
    </row>
    <row r="51" spans="1:10" x14ac:dyDescent="0.25">
      <c r="I51" s="127"/>
      <c r="J51" s="127"/>
    </row>
    <row r="52" spans="1:10" x14ac:dyDescent="0.25">
      <c r="I52" s="127"/>
      <c r="J52" s="127"/>
    </row>
    <row r="62" spans="1:10" x14ac:dyDescent="0.25">
      <c r="D62" s="36"/>
      <c r="I62" s="127"/>
    </row>
    <row r="63" spans="1:10" x14ac:dyDescent="0.25">
      <c r="A63" s="23"/>
      <c r="C63" s="36"/>
      <c r="I63" s="127"/>
    </row>
    <row r="64" spans="1:10" x14ac:dyDescent="0.25">
      <c r="I64" s="127"/>
    </row>
    <row r="65" spans="5:9" x14ac:dyDescent="0.25">
      <c r="I65" s="127"/>
    </row>
    <row r="66" spans="5:9" x14ac:dyDescent="0.25">
      <c r="I66" s="127"/>
    </row>
    <row r="67" spans="5:9" x14ac:dyDescent="0.25">
      <c r="I67" s="127"/>
    </row>
    <row r="68" spans="5:9" x14ac:dyDescent="0.25">
      <c r="E68" s="36"/>
      <c r="I68" s="127"/>
    </row>
    <row r="69" spans="5:9" x14ac:dyDescent="0.25">
      <c r="I69" s="127"/>
    </row>
  </sheetData>
  <sheetProtection password="C4AC" sheet="1" objects="1" scenarios="1"/>
  <mergeCells count="1">
    <mergeCell ref="A2:H2"/>
  </mergeCells>
  <pageMargins left="0.25" right="0.25" top="0.5" bottom="0.75" header="0" footer="0"/>
  <pageSetup scale="8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X232"/>
  <sheetViews>
    <sheetView showGridLines="0" zoomScaleNormal="100" workbookViewId="0">
      <selection activeCell="B3" sqref="B3"/>
    </sheetView>
  </sheetViews>
  <sheetFormatPr defaultColWidth="9.140625" defaultRowHeight="15" x14ac:dyDescent="0.25"/>
  <cols>
    <col min="1" max="1" width="38.7109375" style="127" customWidth="1"/>
    <col min="2" max="2" width="14.5703125" style="127" customWidth="1"/>
    <col min="3" max="6" width="13.7109375" style="127" customWidth="1"/>
    <col min="7" max="7" width="14.42578125" style="127" customWidth="1"/>
    <col min="8" max="10" width="13.7109375" style="127" customWidth="1"/>
    <col min="11" max="12" width="14.140625" style="127" customWidth="1"/>
    <col min="13" max="19" width="12.7109375" style="127" customWidth="1"/>
    <col min="20" max="20" width="12.7109375" style="34" customWidth="1"/>
    <col min="21" max="26" width="12.7109375" style="127" customWidth="1"/>
    <col min="27" max="16384" width="9.140625" style="127"/>
  </cols>
  <sheetData>
    <row r="1" spans="1:20" ht="21.75" customHeight="1" x14ac:dyDescent="0.35">
      <c r="A1" s="57" t="str">
        <f>+'Sources &amp; Uses'!A1</f>
        <v>Project Name:</v>
      </c>
      <c r="B1" s="228" t="str">
        <f>'Sources &amp; Uses'!B1</f>
        <v>Enter Name Here</v>
      </c>
      <c r="C1" s="58"/>
      <c r="D1" s="58"/>
      <c r="E1" s="58"/>
      <c r="I1" s="28"/>
      <c r="J1" s="24"/>
      <c r="K1" s="24"/>
      <c r="L1" s="24"/>
      <c r="M1" s="34"/>
      <c r="T1" s="127"/>
    </row>
    <row r="2" spans="1:20" ht="14.45" customHeight="1" x14ac:dyDescent="0.3">
      <c r="A2" s="23" t="s">
        <v>146</v>
      </c>
      <c r="B2" s="79">
        <f>B24</f>
        <v>0</v>
      </c>
      <c r="I2" s="28"/>
      <c r="J2" s="24"/>
      <c r="K2" s="24"/>
      <c r="L2" s="24"/>
      <c r="M2" s="34"/>
      <c r="T2" s="127"/>
    </row>
    <row r="3" spans="1:20" ht="14.45" customHeight="1" x14ac:dyDescent="0.3">
      <c r="A3" s="23" t="s">
        <v>147</v>
      </c>
      <c r="B3" s="82"/>
      <c r="I3" s="28"/>
      <c r="J3" s="24"/>
      <c r="K3" s="24"/>
      <c r="L3" s="24"/>
      <c r="M3" s="34"/>
      <c r="T3" s="127"/>
    </row>
    <row r="4" spans="1:20" ht="14.45" customHeight="1" x14ac:dyDescent="0.3">
      <c r="A4" s="23" t="s">
        <v>148</v>
      </c>
      <c r="B4" s="80">
        <f>B2+B3</f>
        <v>0</v>
      </c>
      <c r="I4" s="28"/>
      <c r="J4" s="24"/>
      <c r="K4" s="24"/>
      <c r="L4" s="24"/>
      <c r="M4" s="34"/>
      <c r="T4" s="127"/>
    </row>
    <row r="5" spans="1:20" ht="14.45" customHeight="1" x14ac:dyDescent="0.3">
      <c r="A5" s="193" t="s">
        <v>335</v>
      </c>
      <c r="B5" s="194"/>
      <c r="C5" s="195"/>
      <c r="D5" s="195"/>
      <c r="E5" s="195"/>
      <c r="F5" s="195"/>
      <c r="G5" s="195"/>
      <c r="H5" s="195"/>
      <c r="I5" s="28"/>
      <c r="J5" s="24"/>
      <c r="K5" s="24"/>
      <c r="L5" s="24"/>
      <c r="M5" s="34"/>
      <c r="T5" s="127"/>
    </row>
    <row r="6" spans="1:20" ht="47.45" customHeight="1" x14ac:dyDescent="0.25">
      <c r="A6" s="89" t="s">
        <v>169</v>
      </c>
      <c r="B6" s="131" t="s">
        <v>344</v>
      </c>
      <c r="C6" s="131" t="s">
        <v>129</v>
      </c>
      <c r="D6" s="131" t="s">
        <v>384</v>
      </c>
      <c r="E6" s="131" t="s">
        <v>130</v>
      </c>
      <c r="F6" s="131" t="s">
        <v>265</v>
      </c>
      <c r="G6" s="131" t="s">
        <v>336</v>
      </c>
      <c r="H6" s="131" t="s">
        <v>140</v>
      </c>
      <c r="J6" s="141"/>
      <c r="M6" s="34"/>
      <c r="O6" s="34"/>
      <c r="T6" s="127"/>
    </row>
    <row r="7" spans="1:20" ht="14.45" x14ac:dyDescent="0.3">
      <c r="A7" s="128" t="s">
        <v>122</v>
      </c>
      <c r="B7" s="82">
        <v>0</v>
      </c>
      <c r="C7" s="229" t="e">
        <f t="shared" ref="C7:C23" si="0">ROUND(B7/$B$24,4)</f>
        <v>#DIV/0!</v>
      </c>
      <c r="D7" s="87">
        <v>0</v>
      </c>
      <c r="E7" s="88">
        <v>0</v>
      </c>
      <c r="F7" s="88">
        <v>0</v>
      </c>
      <c r="G7" s="230">
        <f t="shared" ref="G7:G23" si="1">B7*D7</f>
        <v>0</v>
      </c>
      <c r="H7" s="87">
        <v>0</v>
      </c>
      <c r="J7" s="229"/>
      <c r="M7" s="34"/>
      <c r="O7" s="34"/>
      <c r="T7" s="127"/>
    </row>
    <row r="8" spans="1:20" ht="14.45" x14ac:dyDescent="0.3">
      <c r="A8" s="128" t="s">
        <v>123</v>
      </c>
      <c r="B8" s="82"/>
      <c r="C8" s="229" t="e">
        <f t="shared" si="0"/>
        <v>#DIV/0!</v>
      </c>
      <c r="D8" s="87"/>
      <c r="E8" s="88"/>
      <c r="F8" s="88"/>
      <c r="G8" s="230">
        <f t="shared" si="1"/>
        <v>0</v>
      </c>
      <c r="H8" s="87"/>
      <c r="J8" s="229"/>
      <c r="M8" s="34"/>
      <c r="O8" s="34"/>
      <c r="T8" s="127"/>
    </row>
    <row r="9" spans="1:20" ht="14.45" x14ac:dyDescent="0.3">
      <c r="A9" s="128" t="s">
        <v>126</v>
      </c>
      <c r="B9" s="82"/>
      <c r="C9" s="229" t="e">
        <f t="shared" si="0"/>
        <v>#DIV/0!</v>
      </c>
      <c r="D9" s="87"/>
      <c r="E9" s="88"/>
      <c r="F9" s="88"/>
      <c r="G9" s="230">
        <f t="shared" si="1"/>
        <v>0</v>
      </c>
      <c r="H9" s="87"/>
      <c r="J9" s="229"/>
      <c r="M9" s="34"/>
      <c r="O9" s="34"/>
      <c r="T9" s="127"/>
    </row>
    <row r="10" spans="1:20" ht="14.45" x14ac:dyDescent="0.3">
      <c r="A10" s="128" t="s">
        <v>124</v>
      </c>
      <c r="B10" s="82"/>
      <c r="C10" s="229" t="e">
        <f t="shared" si="0"/>
        <v>#DIV/0!</v>
      </c>
      <c r="D10" s="87"/>
      <c r="E10" s="88"/>
      <c r="F10" s="88"/>
      <c r="G10" s="230">
        <f t="shared" si="1"/>
        <v>0</v>
      </c>
      <c r="H10" s="87"/>
      <c r="J10" s="229"/>
      <c r="M10" s="34"/>
      <c r="O10" s="34"/>
      <c r="T10" s="127"/>
    </row>
    <row r="11" spans="1:20" ht="14.45" x14ac:dyDescent="0.3">
      <c r="A11" s="128" t="s">
        <v>128</v>
      </c>
      <c r="B11" s="82"/>
      <c r="C11" s="229" t="e">
        <f t="shared" si="0"/>
        <v>#DIV/0!</v>
      </c>
      <c r="D11" s="87"/>
      <c r="E11" s="88"/>
      <c r="F11" s="88"/>
      <c r="G11" s="230">
        <f t="shared" si="1"/>
        <v>0</v>
      </c>
      <c r="H11" s="87"/>
      <c r="J11" s="229"/>
      <c r="M11" s="34"/>
      <c r="O11" s="34"/>
      <c r="T11" s="127"/>
    </row>
    <row r="12" spans="1:20" ht="14.45" x14ac:dyDescent="0.3">
      <c r="A12" s="128" t="s">
        <v>125</v>
      </c>
      <c r="B12" s="82"/>
      <c r="C12" s="229" t="e">
        <f t="shared" si="0"/>
        <v>#DIV/0!</v>
      </c>
      <c r="D12" s="87"/>
      <c r="E12" s="88"/>
      <c r="F12" s="88"/>
      <c r="G12" s="230">
        <f t="shared" si="1"/>
        <v>0</v>
      </c>
      <c r="H12" s="87"/>
      <c r="J12" s="229"/>
      <c r="M12" s="34"/>
      <c r="O12" s="34"/>
      <c r="T12" s="127"/>
    </row>
    <row r="13" spans="1:20" ht="14.45" customHeight="1" x14ac:dyDescent="0.3">
      <c r="A13" s="128" t="s">
        <v>127</v>
      </c>
      <c r="B13" s="82"/>
      <c r="C13" s="229" t="e">
        <f t="shared" si="0"/>
        <v>#DIV/0!</v>
      </c>
      <c r="D13" s="87"/>
      <c r="E13" s="88"/>
      <c r="F13" s="88"/>
      <c r="G13" s="230">
        <f t="shared" si="1"/>
        <v>0</v>
      </c>
      <c r="H13" s="87"/>
      <c r="J13" s="229"/>
      <c r="M13" s="34"/>
      <c r="O13" s="34"/>
      <c r="T13" s="127"/>
    </row>
    <row r="14" spans="1:20" ht="14.45" x14ac:dyDescent="0.3">
      <c r="A14" s="128" t="s">
        <v>167</v>
      </c>
      <c r="B14" s="82"/>
      <c r="C14" s="229" t="e">
        <f t="shared" si="0"/>
        <v>#DIV/0!</v>
      </c>
      <c r="D14" s="87"/>
      <c r="E14" s="88"/>
      <c r="F14" s="88"/>
      <c r="G14" s="230">
        <f t="shared" si="1"/>
        <v>0</v>
      </c>
      <c r="H14" s="87"/>
      <c r="J14" s="229"/>
      <c r="M14" s="34"/>
      <c r="O14" s="34"/>
      <c r="T14" s="127"/>
    </row>
    <row r="15" spans="1:20" ht="14.25" customHeight="1" x14ac:dyDescent="0.3">
      <c r="A15" s="128" t="s">
        <v>355</v>
      </c>
      <c r="B15" s="82"/>
      <c r="C15" s="229" t="e">
        <f t="shared" si="0"/>
        <v>#DIV/0!</v>
      </c>
      <c r="D15" s="87"/>
      <c r="E15" s="88"/>
      <c r="F15" s="88"/>
      <c r="G15" s="230">
        <f t="shared" si="1"/>
        <v>0</v>
      </c>
      <c r="H15" s="87"/>
      <c r="J15" s="229"/>
      <c r="M15" s="34"/>
      <c r="O15" s="34"/>
      <c r="T15" s="127"/>
    </row>
    <row r="16" spans="1:20" ht="14.45" x14ac:dyDescent="0.3">
      <c r="A16" s="128" t="s">
        <v>356</v>
      </c>
      <c r="B16" s="82"/>
      <c r="C16" s="229" t="e">
        <f t="shared" si="0"/>
        <v>#DIV/0!</v>
      </c>
      <c r="D16" s="87"/>
      <c r="E16" s="88"/>
      <c r="F16" s="88"/>
      <c r="G16" s="230">
        <f t="shared" si="1"/>
        <v>0</v>
      </c>
      <c r="H16" s="87"/>
      <c r="J16" s="229"/>
      <c r="M16" s="34"/>
      <c r="O16" s="34"/>
      <c r="T16" s="127"/>
    </row>
    <row r="17" spans="1:20" ht="14.45" x14ac:dyDescent="0.3">
      <c r="A17" s="38" t="s">
        <v>266</v>
      </c>
      <c r="B17" s="82"/>
      <c r="C17" s="229" t="e">
        <f t="shared" si="0"/>
        <v>#DIV/0!</v>
      </c>
      <c r="D17" s="87"/>
      <c r="E17" s="88"/>
      <c r="F17" s="88"/>
      <c r="G17" s="230">
        <f t="shared" si="1"/>
        <v>0</v>
      </c>
      <c r="H17" s="87"/>
      <c r="J17" s="229"/>
      <c r="M17" s="34"/>
      <c r="O17" s="34"/>
      <c r="T17" s="127"/>
    </row>
    <row r="18" spans="1:20" ht="14.45" x14ac:dyDescent="0.3">
      <c r="A18" s="38" t="s">
        <v>267</v>
      </c>
      <c r="B18" s="82"/>
      <c r="C18" s="229" t="e">
        <f t="shared" si="0"/>
        <v>#DIV/0!</v>
      </c>
      <c r="D18" s="87"/>
      <c r="E18" s="88"/>
      <c r="F18" s="88"/>
      <c r="G18" s="230">
        <f t="shared" si="1"/>
        <v>0</v>
      </c>
      <c r="H18" s="87"/>
      <c r="J18" s="229"/>
      <c r="M18" s="34"/>
      <c r="O18" s="34"/>
      <c r="T18" s="127"/>
    </row>
    <row r="19" spans="1:20" ht="14.45" x14ac:dyDescent="0.3">
      <c r="A19" s="38" t="s">
        <v>268</v>
      </c>
      <c r="B19" s="82"/>
      <c r="C19" s="229" t="e">
        <f t="shared" si="0"/>
        <v>#DIV/0!</v>
      </c>
      <c r="D19" s="87"/>
      <c r="E19" s="88"/>
      <c r="F19" s="88"/>
      <c r="G19" s="230">
        <f t="shared" si="1"/>
        <v>0</v>
      </c>
      <c r="H19" s="87"/>
      <c r="J19" s="229"/>
      <c r="M19" s="34"/>
      <c r="O19" s="34"/>
      <c r="T19" s="127"/>
    </row>
    <row r="20" spans="1:20" ht="14.45" x14ac:dyDescent="0.3">
      <c r="A20" s="38" t="s">
        <v>131</v>
      </c>
      <c r="B20" s="82"/>
      <c r="C20" s="229" t="e">
        <f t="shared" si="0"/>
        <v>#DIV/0!</v>
      </c>
      <c r="D20" s="87"/>
      <c r="E20" s="88"/>
      <c r="F20" s="88"/>
      <c r="G20" s="230">
        <f t="shared" si="1"/>
        <v>0</v>
      </c>
      <c r="H20" s="87"/>
      <c r="J20" s="229"/>
      <c r="M20" s="34"/>
      <c r="O20" s="34"/>
      <c r="T20" s="127"/>
    </row>
    <row r="21" spans="1:20" ht="14.45" x14ac:dyDescent="0.3">
      <c r="A21" s="38" t="s">
        <v>131</v>
      </c>
      <c r="B21" s="82"/>
      <c r="C21" s="229" t="e">
        <f t="shared" si="0"/>
        <v>#DIV/0!</v>
      </c>
      <c r="D21" s="87"/>
      <c r="E21" s="88"/>
      <c r="F21" s="88"/>
      <c r="G21" s="230">
        <f t="shared" si="1"/>
        <v>0</v>
      </c>
      <c r="H21" s="87"/>
      <c r="J21" s="229"/>
      <c r="M21" s="34"/>
      <c r="O21" s="34"/>
      <c r="T21" s="127"/>
    </row>
    <row r="22" spans="1:20" ht="14.45" x14ac:dyDescent="0.3">
      <c r="A22" s="38" t="s">
        <v>131</v>
      </c>
      <c r="B22" s="82"/>
      <c r="C22" s="229" t="e">
        <f t="shared" si="0"/>
        <v>#DIV/0!</v>
      </c>
      <c r="D22" s="87"/>
      <c r="E22" s="88"/>
      <c r="F22" s="88"/>
      <c r="G22" s="230">
        <f t="shared" si="1"/>
        <v>0</v>
      </c>
      <c r="H22" s="87"/>
      <c r="J22" s="229"/>
      <c r="M22" s="34"/>
      <c r="O22" s="34"/>
      <c r="T22" s="127"/>
    </row>
    <row r="23" spans="1:20" ht="14.45" x14ac:dyDescent="0.3">
      <c r="A23" s="43" t="s">
        <v>131</v>
      </c>
      <c r="B23" s="82"/>
      <c r="C23" s="229" t="e">
        <f t="shared" si="0"/>
        <v>#DIV/0!</v>
      </c>
      <c r="D23" s="87"/>
      <c r="E23" s="88"/>
      <c r="F23" s="88"/>
      <c r="G23" s="230">
        <f t="shared" si="1"/>
        <v>0</v>
      </c>
      <c r="H23" s="90"/>
      <c r="J23" s="229"/>
      <c r="M23" s="34"/>
      <c r="O23" s="34"/>
      <c r="T23" s="127"/>
    </row>
    <row r="24" spans="1:20" ht="14.45" x14ac:dyDescent="0.3">
      <c r="A24" s="129" t="s">
        <v>27</v>
      </c>
      <c r="B24" s="84">
        <f>SUM(B7:B23)</f>
        <v>0</v>
      </c>
      <c r="C24" s="86" t="e">
        <f>SUM(C7:C23)</f>
        <v>#DIV/0!</v>
      </c>
      <c r="D24" s="42"/>
      <c r="E24" s="86"/>
      <c r="F24" s="129"/>
      <c r="G24" s="85">
        <f>SUM(G7:G23)</f>
        <v>0</v>
      </c>
      <c r="H24" s="91"/>
      <c r="J24" s="229"/>
      <c r="M24" s="34"/>
      <c r="O24" s="34"/>
      <c r="T24" s="127"/>
    </row>
    <row r="25" spans="1:20" ht="54" customHeight="1" x14ac:dyDescent="0.3">
      <c r="T25" s="127"/>
    </row>
    <row r="26" spans="1:20" ht="14.45" customHeight="1" x14ac:dyDescent="0.25">
      <c r="T26" s="127"/>
    </row>
    <row r="27" spans="1:20" ht="14.45" customHeight="1" x14ac:dyDescent="0.25">
      <c r="T27" s="127"/>
    </row>
    <row r="28" spans="1:20" x14ac:dyDescent="0.25">
      <c r="T28" s="127"/>
    </row>
    <row r="29" spans="1:20" x14ac:dyDescent="0.25">
      <c r="T29" s="127"/>
    </row>
    <row r="30" spans="1:20" x14ac:dyDescent="0.25">
      <c r="T30" s="127"/>
    </row>
    <row r="31" spans="1:20" x14ac:dyDescent="0.25">
      <c r="T31" s="127"/>
    </row>
    <row r="32" spans="1:20" x14ac:dyDescent="0.25">
      <c r="T32" s="127"/>
    </row>
    <row r="33" spans="20:20" x14ac:dyDescent="0.25">
      <c r="T33" s="127"/>
    </row>
    <row r="34" spans="20:20" ht="14.45" customHeight="1" x14ac:dyDescent="0.25">
      <c r="T34" s="127"/>
    </row>
    <row r="35" spans="20:20" ht="15" customHeight="1" x14ac:dyDescent="0.25">
      <c r="T35" s="127"/>
    </row>
    <row r="36" spans="20:20" x14ac:dyDescent="0.25">
      <c r="T36" s="127"/>
    </row>
    <row r="37" spans="20:20" ht="15" customHeight="1" x14ac:dyDescent="0.25">
      <c r="T37" s="127"/>
    </row>
    <row r="38" spans="20:20" x14ac:dyDescent="0.25">
      <c r="T38" s="127"/>
    </row>
    <row r="39" spans="20:20" x14ac:dyDescent="0.25">
      <c r="T39" s="127"/>
    </row>
    <row r="40" spans="20:20" x14ac:dyDescent="0.25">
      <c r="T40" s="127"/>
    </row>
    <row r="41" spans="20:20" x14ac:dyDescent="0.25">
      <c r="T41" s="127"/>
    </row>
    <row r="42" spans="20:20" x14ac:dyDescent="0.25">
      <c r="T42" s="127"/>
    </row>
    <row r="43" spans="20:20" x14ac:dyDescent="0.25">
      <c r="T43" s="127"/>
    </row>
    <row r="44" spans="20:20" x14ac:dyDescent="0.25">
      <c r="T44" s="127"/>
    </row>
    <row r="45" spans="20:20" x14ac:dyDescent="0.25">
      <c r="T45" s="127"/>
    </row>
    <row r="46" spans="20:20" x14ac:dyDescent="0.25">
      <c r="T46" s="127"/>
    </row>
    <row r="47" spans="20:20" x14ac:dyDescent="0.25">
      <c r="T47" s="127"/>
    </row>
    <row r="48" spans="20:20" x14ac:dyDescent="0.25">
      <c r="T48" s="127"/>
    </row>
    <row r="49" spans="20:20" x14ac:dyDescent="0.25">
      <c r="T49" s="127"/>
    </row>
    <row r="50" spans="20:20" x14ac:dyDescent="0.25">
      <c r="T50" s="127"/>
    </row>
    <row r="51" spans="20:20" x14ac:dyDescent="0.25">
      <c r="T51" s="127"/>
    </row>
    <row r="52" spans="20:20" x14ac:dyDescent="0.25">
      <c r="T52" s="127"/>
    </row>
    <row r="53" spans="20:20" x14ac:dyDescent="0.25">
      <c r="T53" s="127"/>
    </row>
    <row r="54" spans="20:20" x14ac:dyDescent="0.25">
      <c r="T54" s="127"/>
    </row>
    <row r="55" spans="20:20" x14ac:dyDescent="0.25">
      <c r="T55" s="127"/>
    </row>
    <row r="56" spans="20:20" x14ac:dyDescent="0.25">
      <c r="T56" s="127"/>
    </row>
    <row r="57" spans="20:20" x14ac:dyDescent="0.25">
      <c r="T57" s="127"/>
    </row>
    <row r="58" spans="20:20" x14ac:dyDescent="0.25">
      <c r="T58" s="127"/>
    </row>
    <row r="59" spans="20:20" x14ac:dyDescent="0.25">
      <c r="T59" s="127"/>
    </row>
    <row r="60" spans="20:20" x14ac:dyDescent="0.25">
      <c r="T60" s="127"/>
    </row>
    <row r="61" spans="20:20" x14ac:dyDescent="0.25">
      <c r="T61" s="127"/>
    </row>
    <row r="62" spans="20:20" x14ac:dyDescent="0.25">
      <c r="T62" s="127"/>
    </row>
    <row r="63" spans="20:20" x14ac:dyDescent="0.25">
      <c r="T63" s="127"/>
    </row>
    <row r="64" spans="20:20" x14ac:dyDescent="0.25">
      <c r="T64" s="127"/>
    </row>
    <row r="65" spans="20:24" x14ac:dyDescent="0.25">
      <c r="T65" s="127"/>
    </row>
    <row r="66" spans="20:24" x14ac:dyDescent="0.25">
      <c r="T66" s="127"/>
    </row>
    <row r="67" spans="20:24" x14ac:dyDescent="0.25">
      <c r="T67" s="127"/>
    </row>
    <row r="68" spans="20:24" x14ac:dyDescent="0.25">
      <c r="T68" s="127"/>
    </row>
    <row r="69" spans="20:24" x14ac:dyDescent="0.25">
      <c r="T69" s="127"/>
    </row>
    <row r="70" spans="20:24" x14ac:dyDescent="0.25">
      <c r="T70" s="127"/>
    </row>
    <row r="71" spans="20:24" x14ac:dyDescent="0.25">
      <c r="T71" s="127"/>
    </row>
    <row r="72" spans="20:24" x14ac:dyDescent="0.25">
      <c r="T72" s="127"/>
    </row>
    <row r="73" spans="20:24" x14ac:dyDescent="0.25">
      <c r="T73" s="127"/>
    </row>
    <row r="74" spans="20:24" x14ac:dyDescent="0.25">
      <c r="T74" s="127"/>
    </row>
    <row r="75" spans="20:24" x14ac:dyDescent="0.25">
      <c r="T75" s="127"/>
      <c r="X75" s="34"/>
    </row>
    <row r="76" spans="20:24" x14ac:dyDescent="0.25">
      <c r="T76" s="127"/>
      <c r="V76" s="34"/>
    </row>
    <row r="77" spans="20:24" x14ac:dyDescent="0.25">
      <c r="T77" s="127"/>
      <c r="V77" s="34"/>
    </row>
    <row r="78" spans="20:24" x14ac:dyDescent="0.25">
      <c r="T78" s="127"/>
      <c r="V78" s="34"/>
    </row>
    <row r="79" spans="20:24" x14ac:dyDescent="0.25">
      <c r="T79" s="127"/>
      <c r="V79" s="34"/>
    </row>
    <row r="80" spans="20:24" x14ac:dyDescent="0.25">
      <c r="T80" s="127"/>
      <c r="V80" s="34"/>
    </row>
    <row r="81" spans="19:23" x14ac:dyDescent="0.25">
      <c r="T81" s="127"/>
      <c r="V81" s="34"/>
    </row>
    <row r="82" spans="19:23" x14ac:dyDescent="0.25">
      <c r="T82" s="127"/>
      <c r="V82" s="34"/>
    </row>
    <row r="83" spans="19:23" x14ac:dyDescent="0.25">
      <c r="T83" s="127"/>
      <c r="U83" s="34"/>
      <c r="W83" s="34"/>
    </row>
    <row r="84" spans="19:23" x14ac:dyDescent="0.25">
      <c r="T84" s="127"/>
      <c r="U84" s="34"/>
      <c r="W84" s="34"/>
    </row>
    <row r="85" spans="19:23" x14ac:dyDescent="0.25">
      <c r="T85" s="127"/>
      <c r="U85" s="34"/>
      <c r="W85" s="34"/>
    </row>
    <row r="86" spans="19:23" x14ac:dyDescent="0.25">
      <c r="T86" s="127"/>
      <c r="V86" s="34"/>
    </row>
    <row r="87" spans="19:23" x14ac:dyDescent="0.25">
      <c r="T87" s="127"/>
      <c r="V87" s="34"/>
    </row>
    <row r="88" spans="19:23" x14ac:dyDescent="0.25">
      <c r="T88" s="127"/>
      <c r="V88" s="34"/>
    </row>
    <row r="89" spans="19:23" x14ac:dyDescent="0.25">
      <c r="T89" s="127"/>
      <c r="V89" s="34"/>
    </row>
    <row r="90" spans="19:23" x14ac:dyDescent="0.25">
      <c r="T90" s="127"/>
      <c r="V90" s="34"/>
    </row>
    <row r="91" spans="19:23" x14ac:dyDescent="0.25">
      <c r="T91" s="127"/>
      <c r="V91" s="34"/>
    </row>
    <row r="92" spans="19:23" x14ac:dyDescent="0.25">
      <c r="T92" s="127"/>
      <c r="V92" s="34"/>
    </row>
    <row r="93" spans="19:23" x14ac:dyDescent="0.25">
      <c r="T93" s="127"/>
      <c r="V93" s="34"/>
    </row>
    <row r="94" spans="19:23" x14ac:dyDescent="0.25">
      <c r="S94" s="34"/>
      <c r="T94" s="127"/>
      <c r="V94" s="34"/>
    </row>
    <row r="95" spans="19:23" x14ac:dyDescent="0.25">
      <c r="T95" s="127"/>
      <c r="V95" s="34"/>
    </row>
    <row r="96" spans="19:23" x14ac:dyDescent="0.25">
      <c r="T96" s="127"/>
      <c r="V96" s="34"/>
    </row>
    <row r="97" spans="12:22" x14ac:dyDescent="0.25">
      <c r="T97" s="127"/>
    </row>
    <row r="98" spans="12:22" s="34" customFormat="1" x14ac:dyDescent="0.25">
      <c r="L98" s="127"/>
      <c r="M98" s="127"/>
      <c r="N98" s="127"/>
      <c r="O98" s="127"/>
      <c r="P98" s="127"/>
      <c r="Q98" s="127"/>
      <c r="R98" s="127"/>
      <c r="S98" s="127"/>
      <c r="T98" s="127"/>
    </row>
    <row r="99" spans="12:22" x14ac:dyDescent="0.25">
      <c r="P99" s="34"/>
      <c r="T99" s="127"/>
    </row>
    <row r="100" spans="12:22" x14ac:dyDescent="0.25">
      <c r="P100" s="34"/>
      <c r="T100" s="127"/>
      <c r="V100" s="34"/>
    </row>
    <row r="102" spans="12:22" x14ac:dyDescent="0.25">
      <c r="P102" s="34"/>
    </row>
    <row r="103" spans="12:22" x14ac:dyDescent="0.25">
      <c r="N103" s="34"/>
      <c r="P103" s="34"/>
      <c r="T103" s="127"/>
    </row>
    <row r="104" spans="12:22" x14ac:dyDescent="0.25">
      <c r="T104" s="127"/>
    </row>
    <row r="105" spans="12:22" ht="14.45" customHeight="1" x14ac:dyDescent="0.25">
      <c r="M105" s="34"/>
      <c r="N105" s="34"/>
      <c r="T105" s="127"/>
    </row>
    <row r="106" spans="12:22" x14ac:dyDescent="0.25">
      <c r="M106" s="34"/>
      <c r="O106" s="34"/>
    </row>
    <row r="107" spans="12:22" x14ac:dyDescent="0.25">
      <c r="M107" s="34"/>
    </row>
    <row r="108" spans="12:22" ht="14.45" customHeight="1" x14ac:dyDescent="0.25"/>
    <row r="115" spans="10:19" x14ac:dyDescent="0.25">
      <c r="Q115" s="34"/>
    </row>
    <row r="118" spans="10:19" x14ac:dyDescent="0.25">
      <c r="L118" s="34"/>
      <c r="R118" s="34"/>
      <c r="S118" s="34"/>
    </row>
    <row r="120" spans="10:19" x14ac:dyDescent="0.25">
      <c r="J120" s="115"/>
      <c r="K120" s="115"/>
    </row>
    <row r="127" spans="10:19" ht="14.45" customHeight="1" x14ac:dyDescent="0.25">
      <c r="J127" s="113"/>
      <c r="K127" s="113"/>
    </row>
    <row r="134" spans="10:12" x14ac:dyDescent="0.25">
      <c r="J134" s="113"/>
      <c r="K134" s="113"/>
    </row>
    <row r="140" spans="10:12" x14ac:dyDescent="0.25">
      <c r="L140" s="115"/>
    </row>
    <row r="141" spans="10:12" ht="14.45" customHeight="1" x14ac:dyDescent="0.25"/>
    <row r="147" spans="12:12" x14ac:dyDescent="0.25">
      <c r="L147" s="113"/>
    </row>
    <row r="154" spans="12:12" x14ac:dyDescent="0.25">
      <c r="L154" s="113"/>
    </row>
    <row r="223" spans="13:13" x14ac:dyDescent="0.25">
      <c r="M223" s="24"/>
    </row>
    <row r="224" spans="13:13" x14ac:dyDescent="0.25">
      <c r="M224" s="24"/>
    </row>
    <row r="225" spans="13:13" x14ac:dyDescent="0.25">
      <c r="M225" s="24"/>
    </row>
    <row r="226" spans="13:13" x14ac:dyDescent="0.25">
      <c r="M226" s="24"/>
    </row>
    <row r="227" spans="13:13" x14ac:dyDescent="0.25">
      <c r="M227" s="24"/>
    </row>
    <row r="228" spans="13:13" x14ac:dyDescent="0.25">
      <c r="M228" s="24"/>
    </row>
    <row r="229" spans="13:13" x14ac:dyDescent="0.25">
      <c r="M229" s="24"/>
    </row>
    <row r="230" spans="13:13" x14ac:dyDescent="0.25">
      <c r="M230" s="24"/>
    </row>
    <row r="231" spans="13:13" x14ac:dyDescent="0.25">
      <c r="M231" s="24"/>
    </row>
    <row r="232" spans="13:13" x14ac:dyDescent="0.25">
      <c r="M232" s="24"/>
    </row>
  </sheetData>
  <sheetProtection password="C4AC" sheet="1" objects="1" scenarios="1"/>
  <pageMargins left="0.25" right="0.25" top="0.5" bottom="0.75" header="0.3" footer="0.3"/>
  <pageSetup scale="9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81"/>
  <sheetViews>
    <sheetView showGridLines="0" zoomScaleNormal="100" workbookViewId="0">
      <selection activeCell="K18" sqref="K18"/>
    </sheetView>
  </sheetViews>
  <sheetFormatPr defaultRowHeight="15" x14ac:dyDescent="0.25"/>
  <cols>
    <col min="1" max="1" width="39" style="127" customWidth="1"/>
    <col min="2" max="13" width="12.7109375" style="127" customWidth="1"/>
    <col min="14" max="16384" width="9.140625" style="127"/>
  </cols>
  <sheetData>
    <row r="1" spans="1:10" ht="18" x14ac:dyDescent="0.35">
      <c r="A1" s="57" t="str">
        <f>'Sources &amp; Uses'!A1</f>
        <v>Project Name:</v>
      </c>
      <c r="B1" s="231" t="str">
        <f>'Sources &amp; Uses'!B1</f>
        <v>Enter Name Here</v>
      </c>
    </row>
    <row r="2" spans="1:10" ht="14.45" x14ac:dyDescent="0.3">
      <c r="A2" s="193" t="s">
        <v>345</v>
      </c>
      <c r="B2" s="193"/>
      <c r="C2" s="193"/>
      <c r="D2" s="193"/>
      <c r="E2" s="193"/>
      <c r="F2" s="193"/>
      <c r="G2" s="193"/>
      <c r="H2" s="193"/>
      <c r="I2" s="193"/>
      <c r="J2" s="193"/>
    </row>
    <row r="3" spans="1:10" ht="43.15" x14ac:dyDescent="0.3">
      <c r="A3" s="89" t="s">
        <v>170</v>
      </c>
      <c r="B3" s="131" t="s">
        <v>132</v>
      </c>
      <c r="C3" s="131" t="s">
        <v>133</v>
      </c>
      <c r="D3" s="131" t="s">
        <v>134</v>
      </c>
      <c r="E3" s="131" t="s">
        <v>135</v>
      </c>
      <c r="F3" s="131" t="s">
        <v>136</v>
      </c>
      <c r="G3" s="131" t="s">
        <v>137</v>
      </c>
      <c r="H3" s="131" t="s">
        <v>138</v>
      </c>
      <c r="I3" s="131" t="s">
        <v>139</v>
      </c>
      <c r="J3" s="131" t="s">
        <v>144</v>
      </c>
    </row>
    <row r="4" spans="1:10" ht="14.45" x14ac:dyDescent="0.3">
      <c r="A4" s="128" t="s">
        <v>122</v>
      </c>
      <c r="B4" s="81">
        <v>0</v>
      </c>
      <c r="C4" s="81">
        <v>0</v>
      </c>
      <c r="D4" s="81">
        <v>0</v>
      </c>
      <c r="E4" s="81">
        <v>0</v>
      </c>
      <c r="F4" s="81">
        <v>0</v>
      </c>
      <c r="G4" s="81">
        <v>0</v>
      </c>
      <c r="H4" s="81">
        <v>0</v>
      </c>
      <c r="I4" s="81">
        <v>0</v>
      </c>
      <c r="J4" s="235">
        <f>'Space Categories &amp; Terms'!B7*'Space Categories &amp; Terms'!D7</f>
        <v>0</v>
      </c>
    </row>
    <row r="5" spans="1:10" ht="14.45" x14ac:dyDescent="0.3">
      <c r="A5" s="128" t="s">
        <v>123</v>
      </c>
      <c r="B5" s="81"/>
      <c r="C5" s="81"/>
      <c r="D5" s="81"/>
      <c r="E5" s="81"/>
      <c r="F5" s="81"/>
      <c r="G5" s="81"/>
      <c r="H5" s="81"/>
      <c r="I5" s="81"/>
      <c r="J5" s="235">
        <f>'Space Categories &amp; Terms'!B8*'Space Categories &amp; Terms'!D8</f>
        <v>0</v>
      </c>
    </row>
    <row r="6" spans="1:10" ht="14.45" x14ac:dyDescent="0.3">
      <c r="A6" s="128" t="s">
        <v>126</v>
      </c>
      <c r="B6" s="81"/>
      <c r="C6" s="81"/>
      <c r="D6" s="81"/>
      <c r="E6" s="81"/>
      <c r="F6" s="81"/>
      <c r="G6" s="81"/>
      <c r="H6" s="81"/>
      <c r="I6" s="81"/>
      <c r="J6" s="235">
        <f>'Space Categories &amp; Terms'!B9*'Space Categories &amp; Terms'!D9</f>
        <v>0</v>
      </c>
    </row>
    <row r="7" spans="1:10" ht="14.45" x14ac:dyDescent="0.3">
      <c r="A7" s="128" t="s">
        <v>124</v>
      </c>
      <c r="B7" s="81"/>
      <c r="C7" s="81"/>
      <c r="D7" s="81"/>
      <c r="E7" s="81"/>
      <c r="F7" s="81"/>
      <c r="G7" s="81"/>
      <c r="H7" s="81"/>
      <c r="I7" s="81"/>
      <c r="J7" s="235">
        <f>'Space Categories &amp; Terms'!B10*'Space Categories &amp; Terms'!D10</f>
        <v>0</v>
      </c>
    </row>
    <row r="8" spans="1:10" ht="14.45" x14ac:dyDescent="0.3">
      <c r="A8" s="128" t="s">
        <v>128</v>
      </c>
      <c r="B8" s="81"/>
      <c r="C8" s="81"/>
      <c r="D8" s="81"/>
      <c r="E8" s="81"/>
      <c r="F8" s="81"/>
      <c r="G8" s="81"/>
      <c r="H8" s="81"/>
      <c r="I8" s="81"/>
      <c r="J8" s="235">
        <f>'Space Categories &amp; Terms'!B11*'Space Categories &amp; Terms'!D11</f>
        <v>0</v>
      </c>
    </row>
    <row r="9" spans="1:10" ht="14.45" x14ac:dyDescent="0.3">
      <c r="A9" s="128" t="s">
        <v>125</v>
      </c>
      <c r="B9" s="81"/>
      <c r="C9" s="81"/>
      <c r="D9" s="81"/>
      <c r="E9" s="81"/>
      <c r="F9" s="81"/>
      <c r="G9" s="81"/>
      <c r="H9" s="81"/>
      <c r="I9" s="81"/>
      <c r="J9" s="235">
        <f>'Space Categories &amp; Terms'!B12*'Space Categories &amp; Terms'!D12</f>
        <v>0</v>
      </c>
    </row>
    <row r="10" spans="1:10" ht="14.45" x14ac:dyDescent="0.3">
      <c r="A10" s="128" t="s">
        <v>127</v>
      </c>
      <c r="B10" s="81"/>
      <c r="C10" s="81"/>
      <c r="D10" s="81"/>
      <c r="E10" s="81"/>
      <c r="F10" s="81"/>
      <c r="G10" s="81"/>
      <c r="H10" s="81"/>
      <c r="I10" s="81"/>
      <c r="J10" s="235">
        <f>'Space Categories &amp; Terms'!B13*'Space Categories &amp; Terms'!D13</f>
        <v>0</v>
      </c>
    </row>
    <row r="11" spans="1:10" ht="14.45" x14ac:dyDescent="0.3">
      <c r="A11" s="128" t="s">
        <v>167</v>
      </c>
      <c r="B11" s="81"/>
      <c r="C11" s="81"/>
      <c r="D11" s="81"/>
      <c r="E11" s="81"/>
      <c r="F11" s="81"/>
      <c r="G11" s="81"/>
      <c r="H11" s="81"/>
      <c r="I11" s="81"/>
      <c r="J11" s="235">
        <f>'Space Categories &amp; Terms'!B14*'Space Categories &amp; Terms'!D14</f>
        <v>0</v>
      </c>
    </row>
    <row r="12" spans="1:10" ht="14.45" x14ac:dyDescent="0.3">
      <c r="A12" s="128" t="s">
        <v>355</v>
      </c>
      <c r="B12" s="81"/>
      <c r="C12" s="81"/>
      <c r="D12" s="81"/>
      <c r="E12" s="81"/>
      <c r="F12" s="81"/>
      <c r="G12" s="81"/>
      <c r="H12" s="81"/>
      <c r="I12" s="81"/>
      <c r="J12" s="235">
        <f>'Space Categories &amp; Terms'!B15*'Space Categories &amp; Terms'!D15</f>
        <v>0</v>
      </c>
    </row>
    <row r="13" spans="1:10" ht="14.45" x14ac:dyDescent="0.3">
      <c r="A13" s="128" t="s">
        <v>356</v>
      </c>
      <c r="B13" s="81"/>
      <c r="C13" s="81"/>
      <c r="D13" s="81"/>
      <c r="E13" s="81"/>
      <c r="F13" s="81"/>
      <c r="G13" s="81"/>
      <c r="H13" s="81"/>
      <c r="I13" s="81"/>
      <c r="J13" s="235">
        <f>'Space Categories &amp; Terms'!B16*'Space Categories &amp; Terms'!D16</f>
        <v>0</v>
      </c>
    </row>
    <row r="14" spans="1:10" ht="14.45" x14ac:dyDescent="0.3">
      <c r="A14" s="128" t="str">
        <f>'Space Categories &amp; Terms'!A17</f>
        <v>Upstairs Residential Units (Type A)</v>
      </c>
      <c r="B14" s="81"/>
      <c r="C14" s="81"/>
      <c r="D14" s="81"/>
      <c r="E14" s="81"/>
      <c r="F14" s="81"/>
      <c r="G14" s="81"/>
      <c r="H14" s="81"/>
      <c r="I14" s="81"/>
      <c r="J14" s="235">
        <f>'Space Categories &amp; Terms'!B17*'Space Categories &amp; Terms'!D17</f>
        <v>0</v>
      </c>
    </row>
    <row r="15" spans="1:10" ht="14.45" x14ac:dyDescent="0.3">
      <c r="A15" s="128" t="str">
        <f>'Space Categories &amp; Terms'!A18</f>
        <v>Upstairs Residential Units (Type B)</v>
      </c>
      <c r="B15" s="81"/>
      <c r="C15" s="81"/>
      <c r="D15" s="81"/>
      <c r="E15" s="81"/>
      <c r="F15" s="81"/>
      <c r="G15" s="81"/>
      <c r="H15" s="81"/>
      <c r="I15" s="81"/>
      <c r="J15" s="235">
        <f>'Space Categories &amp; Terms'!B18*'Space Categories &amp; Terms'!D18</f>
        <v>0</v>
      </c>
    </row>
    <row r="16" spans="1:10" ht="14.45" x14ac:dyDescent="0.3">
      <c r="A16" s="128" t="str">
        <f>'Space Categories &amp; Terms'!A19</f>
        <v>Upstairs Residential Units (Type C)</v>
      </c>
      <c r="B16" s="81"/>
      <c r="C16" s="81"/>
      <c r="D16" s="81"/>
      <c r="E16" s="81"/>
      <c r="F16" s="81"/>
      <c r="G16" s="81"/>
      <c r="H16" s="81"/>
      <c r="I16" s="81"/>
      <c r="J16" s="235">
        <f>'Space Categories &amp; Terms'!B19*'Space Categories &amp; Terms'!D19</f>
        <v>0</v>
      </c>
    </row>
    <row r="17" spans="1:10" ht="14.45" x14ac:dyDescent="0.3">
      <c r="A17" s="128" t="str">
        <f>'Space Categories &amp; Terms'!A20</f>
        <v>Other Rental Space (Enter Here)</v>
      </c>
      <c r="B17" s="81"/>
      <c r="C17" s="81"/>
      <c r="D17" s="81"/>
      <c r="E17" s="81"/>
      <c r="F17" s="81"/>
      <c r="G17" s="81"/>
      <c r="H17" s="81"/>
      <c r="I17" s="81"/>
      <c r="J17" s="235">
        <f>'Space Categories &amp; Terms'!B20*'Space Categories &amp; Terms'!D20</f>
        <v>0</v>
      </c>
    </row>
    <row r="18" spans="1:10" ht="14.45" x14ac:dyDescent="0.3">
      <c r="A18" s="128" t="str">
        <f>'Space Categories &amp; Terms'!A21</f>
        <v>Other Rental Space (Enter Here)</v>
      </c>
      <c r="B18" s="81"/>
      <c r="C18" s="81"/>
      <c r="D18" s="81"/>
      <c r="E18" s="81"/>
      <c r="F18" s="81"/>
      <c r="G18" s="81"/>
      <c r="H18" s="81"/>
      <c r="I18" s="81"/>
      <c r="J18" s="235">
        <f>'Space Categories &amp; Terms'!B21*'Space Categories &amp; Terms'!D21</f>
        <v>0</v>
      </c>
    </row>
    <row r="19" spans="1:10" ht="14.45" x14ac:dyDescent="0.3">
      <c r="A19" s="128" t="str">
        <f>'Space Categories &amp; Terms'!A22</f>
        <v>Other Rental Space (Enter Here)</v>
      </c>
      <c r="B19" s="81"/>
      <c r="C19" s="81"/>
      <c r="D19" s="81"/>
      <c r="E19" s="81"/>
      <c r="F19" s="81"/>
      <c r="G19" s="81"/>
      <c r="H19" s="81"/>
      <c r="I19" s="81"/>
      <c r="J19" s="235">
        <f>'Space Categories &amp; Terms'!B22*'Space Categories &amp; Terms'!D22</f>
        <v>0</v>
      </c>
    </row>
    <row r="20" spans="1:10" ht="14.45" x14ac:dyDescent="0.3">
      <c r="A20" s="128" t="str">
        <f>'Space Categories &amp; Terms'!A23</f>
        <v>Other Rental Space (Enter Here)</v>
      </c>
      <c r="B20" s="83"/>
      <c r="C20" s="83"/>
      <c r="D20" s="83"/>
      <c r="E20" s="83"/>
      <c r="F20" s="83"/>
      <c r="G20" s="83"/>
      <c r="H20" s="83"/>
      <c r="I20" s="83"/>
      <c r="J20" s="235">
        <f>'Space Categories &amp; Terms'!B23*'Space Categories &amp; Terms'!D23</f>
        <v>0</v>
      </c>
    </row>
    <row r="21" spans="1:10" ht="14.45" x14ac:dyDescent="0.3">
      <c r="A21" s="129" t="s">
        <v>271</v>
      </c>
      <c r="B21" s="84"/>
      <c r="C21" s="86"/>
      <c r="D21" s="42"/>
      <c r="E21" s="42"/>
      <c r="F21" s="47"/>
      <c r="G21" s="86"/>
      <c r="H21" s="129"/>
      <c r="I21" s="85"/>
      <c r="J21" s="101">
        <f>SUM(J4:J20)</f>
        <v>0</v>
      </c>
    </row>
    <row r="22" spans="1:10" ht="57.6" x14ac:dyDescent="0.3">
      <c r="A22" s="89" t="s">
        <v>171</v>
      </c>
      <c r="B22" s="131" t="s">
        <v>214</v>
      </c>
      <c r="C22" s="131" t="s">
        <v>215</v>
      </c>
      <c r="D22" s="131" t="s">
        <v>216</v>
      </c>
      <c r="E22" s="131" t="s">
        <v>217</v>
      </c>
      <c r="F22" s="131" t="s">
        <v>218</v>
      </c>
      <c r="G22" s="131" t="s">
        <v>219</v>
      </c>
      <c r="H22" s="131" t="s">
        <v>220</v>
      </c>
      <c r="I22" s="131" t="s">
        <v>221</v>
      </c>
      <c r="J22" s="131" t="s">
        <v>273</v>
      </c>
    </row>
    <row r="23" spans="1:10" ht="14.45" x14ac:dyDescent="0.3">
      <c r="A23" s="128" t="str">
        <f>A4</f>
        <v>Anchor Space</v>
      </c>
      <c r="B23" s="24">
        <f t="shared" ref="B23:B39" si="0">J4</f>
        <v>0</v>
      </c>
      <c r="C23" s="24">
        <f t="shared" ref="C23:I32" si="1">ROUND(B23*(1+$J23),0)</f>
        <v>0</v>
      </c>
      <c r="D23" s="24">
        <f t="shared" si="1"/>
        <v>0</v>
      </c>
      <c r="E23" s="24">
        <f t="shared" si="1"/>
        <v>0</v>
      </c>
      <c r="F23" s="24">
        <f t="shared" si="1"/>
        <v>0</v>
      </c>
      <c r="G23" s="24">
        <f t="shared" si="1"/>
        <v>0</v>
      </c>
      <c r="H23" s="24">
        <f t="shared" si="1"/>
        <v>0</v>
      </c>
      <c r="I23" s="24">
        <f t="shared" si="1"/>
        <v>0</v>
      </c>
      <c r="J23" s="236">
        <v>0</v>
      </c>
    </row>
    <row r="24" spans="1:10" x14ac:dyDescent="0.25">
      <c r="A24" s="128" t="str">
        <f t="shared" ref="A24:A39" si="2">A5</f>
        <v>Sub-Anchor Space</v>
      </c>
      <c r="B24" s="24">
        <f t="shared" si="0"/>
        <v>0</v>
      </c>
      <c r="C24" s="24">
        <f t="shared" si="1"/>
        <v>0</v>
      </c>
      <c r="D24" s="24">
        <f t="shared" si="1"/>
        <v>0</v>
      </c>
      <c r="E24" s="24">
        <f t="shared" si="1"/>
        <v>0</v>
      </c>
      <c r="F24" s="24">
        <f t="shared" si="1"/>
        <v>0</v>
      </c>
      <c r="G24" s="24">
        <f t="shared" si="1"/>
        <v>0</v>
      </c>
      <c r="H24" s="24">
        <f t="shared" si="1"/>
        <v>0</v>
      </c>
      <c r="I24" s="24">
        <f t="shared" si="1"/>
        <v>0</v>
      </c>
      <c r="J24" s="236"/>
    </row>
    <row r="25" spans="1:10" x14ac:dyDescent="0.25">
      <c r="A25" s="128" t="str">
        <f t="shared" si="2"/>
        <v>Retail Space Single-Tenant</v>
      </c>
      <c r="B25" s="24">
        <f t="shared" si="0"/>
        <v>0</v>
      </c>
      <c r="C25" s="24">
        <f t="shared" si="1"/>
        <v>0</v>
      </c>
      <c r="D25" s="24">
        <f t="shared" si="1"/>
        <v>0</v>
      </c>
      <c r="E25" s="24">
        <f t="shared" si="1"/>
        <v>0</v>
      </c>
      <c r="F25" s="24">
        <f t="shared" si="1"/>
        <v>0</v>
      </c>
      <c r="G25" s="24">
        <f t="shared" si="1"/>
        <v>0</v>
      </c>
      <c r="H25" s="24">
        <f t="shared" si="1"/>
        <v>0</v>
      </c>
      <c r="I25" s="24">
        <f t="shared" si="1"/>
        <v>0</v>
      </c>
      <c r="J25" s="236"/>
    </row>
    <row r="26" spans="1:10" x14ac:dyDescent="0.25">
      <c r="A26" s="128" t="str">
        <f t="shared" si="2"/>
        <v>Retail Space Multi-Tenant</v>
      </c>
      <c r="B26" s="24">
        <f t="shared" si="0"/>
        <v>0</v>
      </c>
      <c r="C26" s="24">
        <f t="shared" si="1"/>
        <v>0</v>
      </c>
      <c r="D26" s="24">
        <f t="shared" si="1"/>
        <v>0</v>
      </c>
      <c r="E26" s="24">
        <f t="shared" si="1"/>
        <v>0</v>
      </c>
      <c r="F26" s="24">
        <f t="shared" si="1"/>
        <v>0</v>
      </c>
      <c r="G26" s="24">
        <f t="shared" si="1"/>
        <v>0</v>
      </c>
      <c r="H26" s="24">
        <f t="shared" si="1"/>
        <v>0</v>
      </c>
      <c r="I26" s="24">
        <f t="shared" si="1"/>
        <v>0</v>
      </c>
      <c r="J26" s="236"/>
    </row>
    <row r="27" spans="1:10" x14ac:dyDescent="0.25">
      <c r="A27" s="128" t="str">
        <f t="shared" si="2"/>
        <v>Restaurant Single-Tenant</v>
      </c>
      <c r="B27" s="24">
        <f t="shared" si="0"/>
        <v>0</v>
      </c>
      <c r="C27" s="24">
        <f t="shared" si="1"/>
        <v>0</v>
      </c>
      <c r="D27" s="24">
        <f t="shared" si="1"/>
        <v>0</v>
      </c>
      <c r="E27" s="24">
        <f t="shared" si="1"/>
        <v>0</v>
      </c>
      <c r="F27" s="24">
        <f t="shared" si="1"/>
        <v>0</v>
      </c>
      <c r="G27" s="24">
        <f t="shared" si="1"/>
        <v>0</v>
      </c>
      <c r="H27" s="24">
        <f t="shared" si="1"/>
        <v>0</v>
      </c>
      <c r="I27" s="24">
        <f t="shared" si="1"/>
        <v>0</v>
      </c>
      <c r="J27" s="236"/>
    </row>
    <row r="28" spans="1:10" x14ac:dyDescent="0.25">
      <c r="A28" s="128" t="str">
        <f t="shared" si="2"/>
        <v>Restaurant Space Multi-Tenant</v>
      </c>
      <c r="B28" s="24">
        <f t="shared" si="0"/>
        <v>0</v>
      </c>
      <c r="C28" s="24">
        <f t="shared" si="1"/>
        <v>0</v>
      </c>
      <c r="D28" s="24">
        <f t="shared" si="1"/>
        <v>0</v>
      </c>
      <c r="E28" s="24">
        <f t="shared" si="1"/>
        <v>0</v>
      </c>
      <c r="F28" s="24">
        <f t="shared" si="1"/>
        <v>0</v>
      </c>
      <c r="G28" s="24">
        <f t="shared" si="1"/>
        <v>0</v>
      </c>
      <c r="H28" s="24">
        <f t="shared" si="1"/>
        <v>0</v>
      </c>
      <c r="I28" s="24">
        <f t="shared" si="1"/>
        <v>0</v>
      </c>
      <c r="J28" s="236"/>
    </row>
    <row r="29" spans="1:10" x14ac:dyDescent="0.25">
      <c r="A29" s="128" t="str">
        <f t="shared" si="2"/>
        <v>Office Space Single-Tenant</v>
      </c>
      <c r="B29" s="24">
        <f t="shared" si="0"/>
        <v>0</v>
      </c>
      <c r="C29" s="24">
        <f t="shared" si="1"/>
        <v>0</v>
      </c>
      <c r="D29" s="24">
        <f t="shared" si="1"/>
        <v>0</v>
      </c>
      <c r="E29" s="24">
        <f t="shared" si="1"/>
        <v>0</v>
      </c>
      <c r="F29" s="24">
        <f t="shared" si="1"/>
        <v>0</v>
      </c>
      <c r="G29" s="24">
        <f t="shared" si="1"/>
        <v>0</v>
      </c>
      <c r="H29" s="24">
        <f t="shared" si="1"/>
        <v>0</v>
      </c>
      <c r="I29" s="24">
        <f t="shared" si="1"/>
        <v>0</v>
      </c>
      <c r="J29" s="236"/>
    </row>
    <row r="30" spans="1:10" x14ac:dyDescent="0.25">
      <c r="A30" s="128" t="str">
        <f t="shared" si="2"/>
        <v>Office Space Multi-Tenant</v>
      </c>
      <c r="B30" s="24">
        <f t="shared" si="0"/>
        <v>0</v>
      </c>
      <c r="C30" s="24">
        <f t="shared" si="1"/>
        <v>0</v>
      </c>
      <c r="D30" s="24">
        <f t="shared" si="1"/>
        <v>0</v>
      </c>
      <c r="E30" s="24">
        <f t="shared" si="1"/>
        <v>0</v>
      </c>
      <c r="F30" s="24">
        <f t="shared" si="1"/>
        <v>0</v>
      </c>
      <c r="G30" s="24">
        <f t="shared" si="1"/>
        <v>0</v>
      </c>
      <c r="H30" s="24">
        <f t="shared" si="1"/>
        <v>0</v>
      </c>
      <c r="I30" s="24">
        <f t="shared" si="1"/>
        <v>0</v>
      </c>
      <c r="J30" s="236"/>
    </row>
    <row r="31" spans="1:10" x14ac:dyDescent="0.25">
      <c r="A31" s="128" t="str">
        <f t="shared" si="2"/>
        <v>Gen. Commercial Space Single-Tenant</v>
      </c>
      <c r="B31" s="24">
        <f t="shared" si="0"/>
        <v>0</v>
      </c>
      <c r="C31" s="24">
        <f t="shared" si="1"/>
        <v>0</v>
      </c>
      <c r="D31" s="24">
        <f t="shared" si="1"/>
        <v>0</v>
      </c>
      <c r="E31" s="24">
        <f t="shared" si="1"/>
        <v>0</v>
      </c>
      <c r="F31" s="24">
        <f t="shared" si="1"/>
        <v>0</v>
      </c>
      <c r="G31" s="24">
        <f t="shared" si="1"/>
        <v>0</v>
      </c>
      <c r="H31" s="24">
        <f t="shared" si="1"/>
        <v>0</v>
      </c>
      <c r="I31" s="24">
        <f t="shared" si="1"/>
        <v>0</v>
      </c>
      <c r="J31" s="236"/>
    </row>
    <row r="32" spans="1:10" x14ac:dyDescent="0.25">
      <c r="A32" s="128" t="str">
        <f t="shared" si="2"/>
        <v>Gen. Commercial Space Multi-Tenant</v>
      </c>
      <c r="B32" s="24">
        <f t="shared" si="0"/>
        <v>0</v>
      </c>
      <c r="C32" s="24">
        <f t="shared" si="1"/>
        <v>0</v>
      </c>
      <c r="D32" s="24">
        <f t="shared" si="1"/>
        <v>0</v>
      </c>
      <c r="E32" s="24">
        <f t="shared" si="1"/>
        <v>0</v>
      </c>
      <c r="F32" s="24">
        <f t="shared" si="1"/>
        <v>0</v>
      </c>
      <c r="G32" s="24">
        <f t="shared" si="1"/>
        <v>0</v>
      </c>
      <c r="H32" s="24">
        <f t="shared" si="1"/>
        <v>0</v>
      </c>
      <c r="I32" s="24">
        <f t="shared" si="1"/>
        <v>0</v>
      </c>
      <c r="J32" s="236"/>
    </row>
    <row r="33" spans="1:10" x14ac:dyDescent="0.25">
      <c r="A33" s="128" t="str">
        <f t="shared" si="2"/>
        <v>Upstairs Residential Units (Type A)</v>
      </c>
      <c r="B33" s="24">
        <f t="shared" si="0"/>
        <v>0</v>
      </c>
      <c r="C33" s="24">
        <f t="shared" ref="C33:I39" si="3">ROUND(B33*(1+$J33),0)</f>
        <v>0</v>
      </c>
      <c r="D33" s="24">
        <f t="shared" si="3"/>
        <v>0</v>
      </c>
      <c r="E33" s="24">
        <f t="shared" si="3"/>
        <v>0</v>
      </c>
      <c r="F33" s="24">
        <f t="shared" si="3"/>
        <v>0</v>
      </c>
      <c r="G33" s="24">
        <f t="shared" si="3"/>
        <v>0</v>
      </c>
      <c r="H33" s="24">
        <f t="shared" si="3"/>
        <v>0</v>
      </c>
      <c r="I33" s="24">
        <f t="shared" si="3"/>
        <v>0</v>
      </c>
      <c r="J33" s="236"/>
    </row>
    <row r="34" spans="1:10" x14ac:dyDescent="0.25">
      <c r="A34" s="128" t="str">
        <f t="shared" si="2"/>
        <v>Upstairs Residential Units (Type B)</v>
      </c>
      <c r="B34" s="24">
        <f t="shared" si="0"/>
        <v>0</v>
      </c>
      <c r="C34" s="24">
        <f t="shared" si="3"/>
        <v>0</v>
      </c>
      <c r="D34" s="24">
        <f t="shared" si="3"/>
        <v>0</v>
      </c>
      <c r="E34" s="24">
        <f t="shared" si="3"/>
        <v>0</v>
      </c>
      <c r="F34" s="24">
        <f t="shared" si="3"/>
        <v>0</v>
      </c>
      <c r="G34" s="24">
        <f t="shared" si="3"/>
        <v>0</v>
      </c>
      <c r="H34" s="24">
        <f t="shared" si="3"/>
        <v>0</v>
      </c>
      <c r="I34" s="24">
        <f t="shared" si="3"/>
        <v>0</v>
      </c>
      <c r="J34" s="236"/>
    </row>
    <row r="35" spans="1:10" x14ac:dyDescent="0.25">
      <c r="A35" s="128" t="str">
        <f t="shared" si="2"/>
        <v>Upstairs Residential Units (Type C)</v>
      </c>
      <c r="B35" s="24">
        <f t="shared" si="0"/>
        <v>0</v>
      </c>
      <c r="C35" s="24">
        <f t="shared" si="3"/>
        <v>0</v>
      </c>
      <c r="D35" s="24">
        <f t="shared" si="3"/>
        <v>0</v>
      </c>
      <c r="E35" s="24">
        <f t="shared" si="3"/>
        <v>0</v>
      </c>
      <c r="F35" s="24">
        <f t="shared" si="3"/>
        <v>0</v>
      </c>
      <c r="G35" s="24">
        <f t="shared" si="3"/>
        <v>0</v>
      </c>
      <c r="H35" s="24">
        <f t="shared" si="3"/>
        <v>0</v>
      </c>
      <c r="I35" s="24">
        <f t="shared" si="3"/>
        <v>0</v>
      </c>
      <c r="J35" s="236"/>
    </row>
    <row r="36" spans="1:10" x14ac:dyDescent="0.25">
      <c r="A36" s="128" t="str">
        <f t="shared" si="2"/>
        <v>Other Rental Space (Enter Here)</v>
      </c>
      <c r="B36" s="24">
        <f t="shared" si="0"/>
        <v>0</v>
      </c>
      <c r="C36" s="24">
        <f t="shared" si="3"/>
        <v>0</v>
      </c>
      <c r="D36" s="24">
        <f t="shared" si="3"/>
        <v>0</v>
      </c>
      <c r="E36" s="24">
        <f t="shared" si="3"/>
        <v>0</v>
      </c>
      <c r="F36" s="24">
        <f t="shared" si="3"/>
        <v>0</v>
      </c>
      <c r="G36" s="24">
        <f t="shared" si="3"/>
        <v>0</v>
      </c>
      <c r="H36" s="24">
        <f t="shared" si="3"/>
        <v>0</v>
      </c>
      <c r="I36" s="24">
        <f t="shared" si="3"/>
        <v>0</v>
      </c>
      <c r="J36" s="236"/>
    </row>
    <row r="37" spans="1:10" x14ac:dyDescent="0.25">
      <c r="A37" s="128" t="str">
        <f t="shared" si="2"/>
        <v>Other Rental Space (Enter Here)</v>
      </c>
      <c r="B37" s="24">
        <f t="shared" si="0"/>
        <v>0</v>
      </c>
      <c r="C37" s="24">
        <f t="shared" si="3"/>
        <v>0</v>
      </c>
      <c r="D37" s="24">
        <f t="shared" si="3"/>
        <v>0</v>
      </c>
      <c r="E37" s="24">
        <f t="shared" si="3"/>
        <v>0</v>
      </c>
      <c r="F37" s="24">
        <f t="shared" si="3"/>
        <v>0</v>
      </c>
      <c r="G37" s="24">
        <f t="shared" si="3"/>
        <v>0</v>
      </c>
      <c r="H37" s="24">
        <f t="shared" si="3"/>
        <v>0</v>
      </c>
      <c r="I37" s="24">
        <f t="shared" si="3"/>
        <v>0</v>
      </c>
      <c r="J37" s="236"/>
    </row>
    <row r="38" spans="1:10" x14ac:dyDescent="0.25">
      <c r="A38" s="128" t="str">
        <f t="shared" si="2"/>
        <v>Other Rental Space (Enter Here)</v>
      </c>
      <c r="B38" s="24">
        <f t="shared" si="0"/>
        <v>0</v>
      </c>
      <c r="C38" s="24">
        <f t="shared" si="3"/>
        <v>0</v>
      </c>
      <c r="D38" s="24">
        <f t="shared" si="3"/>
        <v>0</v>
      </c>
      <c r="E38" s="24">
        <f t="shared" si="3"/>
        <v>0</v>
      </c>
      <c r="F38" s="24">
        <f t="shared" si="3"/>
        <v>0</v>
      </c>
      <c r="G38" s="24">
        <f t="shared" si="3"/>
        <v>0</v>
      </c>
      <c r="H38" s="24">
        <f t="shared" si="3"/>
        <v>0</v>
      </c>
      <c r="I38" s="24">
        <f t="shared" si="3"/>
        <v>0</v>
      </c>
      <c r="J38" s="236"/>
    </row>
    <row r="39" spans="1:10" x14ac:dyDescent="0.25">
      <c r="A39" s="128" t="str">
        <f t="shared" si="2"/>
        <v>Other Rental Space (Enter Here)</v>
      </c>
      <c r="B39" s="24">
        <f t="shared" si="0"/>
        <v>0</v>
      </c>
      <c r="C39" s="24">
        <f t="shared" si="3"/>
        <v>0</v>
      </c>
      <c r="D39" s="24">
        <f t="shared" si="3"/>
        <v>0</v>
      </c>
      <c r="E39" s="24">
        <f t="shared" si="3"/>
        <v>0</v>
      </c>
      <c r="F39" s="24">
        <f t="shared" si="3"/>
        <v>0</v>
      </c>
      <c r="G39" s="24">
        <f t="shared" si="3"/>
        <v>0</v>
      </c>
      <c r="H39" s="24">
        <f t="shared" si="3"/>
        <v>0</v>
      </c>
      <c r="I39" s="24">
        <f t="shared" si="3"/>
        <v>0</v>
      </c>
      <c r="J39" s="236"/>
    </row>
    <row r="40" spans="1:10" x14ac:dyDescent="0.25">
      <c r="A40" s="129" t="s">
        <v>27</v>
      </c>
      <c r="B40" s="137">
        <f t="shared" ref="B40:I40" si="4">SUM(B23:B39)</f>
        <v>0</v>
      </c>
      <c r="C40" s="137">
        <f t="shared" si="4"/>
        <v>0</v>
      </c>
      <c r="D40" s="137">
        <f t="shared" si="4"/>
        <v>0</v>
      </c>
      <c r="E40" s="137">
        <f t="shared" si="4"/>
        <v>0</v>
      </c>
      <c r="F40" s="137">
        <f t="shared" si="4"/>
        <v>0</v>
      </c>
      <c r="G40" s="137">
        <f t="shared" si="4"/>
        <v>0</v>
      </c>
      <c r="H40" s="137">
        <f t="shared" si="4"/>
        <v>0</v>
      </c>
      <c r="I40" s="137">
        <f t="shared" si="4"/>
        <v>0</v>
      </c>
    </row>
    <row r="41" spans="1:10" ht="45" x14ac:dyDescent="0.25">
      <c r="A41" s="89" t="s">
        <v>172</v>
      </c>
      <c r="B41" s="131" t="s">
        <v>198</v>
      </c>
      <c r="C41" s="131" t="s">
        <v>199</v>
      </c>
      <c r="D41" s="131" t="s">
        <v>200</v>
      </c>
      <c r="E41" s="131" t="s">
        <v>201</v>
      </c>
      <c r="F41" s="131" t="s">
        <v>202</v>
      </c>
      <c r="G41" s="131" t="s">
        <v>203</v>
      </c>
      <c r="H41" s="131" t="s">
        <v>204</v>
      </c>
      <c r="I41" s="131" t="s">
        <v>205</v>
      </c>
    </row>
    <row r="42" spans="1:10" x14ac:dyDescent="0.25">
      <c r="A42" s="128" t="str">
        <f>A23</f>
        <v>Anchor Space</v>
      </c>
      <c r="B42" s="232">
        <f t="shared" ref="B42:I48" si="5">ROUND((B23*B4),0)</f>
        <v>0</v>
      </c>
      <c r="C42" s="232">
        <f t="shared" si="5"/>
        <v>0</v>
      </c>
      <c r="D42" s="232">
        <f t="shared" si="5"/>
        <v>0</v>
      </c>
      <c r="E42" s="232">
        <f t="shared" si="5"/>
        <v>0</v>
      </c>
      <c r="F42" s="232">
        <f t="shared" si="5"/>
        <v>0</v>
      </c>
      <c r="G42" s="232">
        <f t="shared" si="5"/>
        <v>0</v>
      </c>
      <c r="H42" s="232">
        <f t="shared" si="5"/>
        <v>0</v>
      </c>
      <c r="I42" s="232">
        <f t="shared" si="5"/>
        <v>0</v>
      </c>
    </row>
    <row r="43" spans="1:10" x14ac:dyDescent="0.25">
      <c r="A43" s="128" t="str">
        <f t="shared" ref="A43:A58" si="6">A24</f>
        <v>Sub-Anchor Space</v>
      </c>
      <c r="B43" s="232">
        <f t="shared" si="5"/>
        <v>0</v>
      </c>
      <c r="C43" s="232">
        <f t="shared" si="5"/>
        <v>0</v>
      </c>
      <c r="D43" s="232">
        <f t="shared" si="5"/>
        <v>0</v>
      </c>
      <c r="E43" s="232">
        <f t="shared" si="5"/>
        <v>0</v>
      </c>
      <c r="F43" s="232">
        <f t="shared" si="5"/>
        <v>0</v>
      </c>
      <c r="G43" s="232">
        <f t="shared" si="5"/>
        <v>0</v>
      </c>
      <c r="H43" s="232">
        <f t="shared" si="5"/>
        <v>0</v>
      </c>
      <c r="I43" s="232">
        <f t="shared" si="5"/>
        <v>0</v>
      </c>
    </row>
    <row r="44" spans="1:10" x14ac:dyDescent="0.25">
      <c r="A44" s="128" t="str">
        <f t="shared" si="6"/>
        <v>Retail Space Single-Tenant</v>
      </c>
      <c r="B44" s="232">
        <f t="shared" si="5"/>
        <v>0</v>
      </c>
      <c r="C44" s="232">
        <f t="shared" si="5"/>
        <v>0</v>
      </c>
      <c r="D44" s="232">
        <f t="shared" si="5"/>
        <v>0</v>
      </c>
      <c r="E44" s="232">
        <f t="shared" si="5"/>
        <v>0</v>
      </c>
      <c r="F44" s="232">
        <f t="shared" si="5"/>
        <v>0</v>
      </c>
      <c r="G44" s="232">
        <f t="shared" si="5"/>
        <v>0</v>
      </c>
      <c r="H44" s="232">
        <f t="shared" si="5"/>
        <v>0</v>
      </c>
      <c r="I44" s="232">
        <f t="shared" si="5"/>
        <v>0</v>
      </c>
    </row>
    <row r="45" spans="1:10" x14ac:dyDescent="0.25">
      <c r="A45" s="128" t="str">
        <f t="shared" si="6"/>
        <v>Retail Space Multi-Tenant</v>
      </c>
      <c r="B45" s="232">
        <f t="shared" si="5"/>
        <v>0</v>
      </c>
      <c r="C45" s="232">
        <f t="shared" si="5"/>
        <v>0</v>
      </c>
      <c r="D45" s="232">
        <f t="shared" si="5"/>
        <v>0</v>
      </c>
      <c r="E45" s="232">
        <f t="shared" si="5"/>
        <v>0</v>
      </c>
      <c r="F45" s="232">
        <f t="shared" si="5"/>
        <v>0</v>
      </c>
      <c r="G45" s="232">
        <f t="shared" si="5"/>
        <v>0</v>
      </c>
      <c r="H45" s="232">
        <f t="shared" si="5"/>
        <v>0</v>
      </c>
      <c r="I45" s="232">
        <f t="shared" si="5"/>
        <v>0</v>
      </c>
    </row>
    <row r="46" spans="1:10" x14ac:dyDescent="0.25">
      <c r="A46" s="128" t="str">
        <f t="shared" si="6"/>
        <v>Restaurant Single-Tenant</v>
      </c>
      <c r="B46" s="232">
        <f t="shared" si="5"/>
        <v>0</v>
      </c>
      <c r="C46" s="232">
        <f t="shared" si="5"/>
        <v>0</v>
      </c>
      <c r="D46" s="232">
        <f t="shared" si="5"/>
        <v>0</v>
      </c>
      <c r="E46" s="232">
        <f t="shared" si="5"/>
        <v>0</v>
      </c>
      <c r="F46" s="232">
        <f t="shared" si="5"/>
        <v>0</v>
      </c>
      <c r="G46" s="232">
        <f t="shared" si="5"/>
        <v>0</v>
      </c>
      <c r="H46" s="232">
        <f t="shared" si="5"/>
        <v>0</v>
      </c>
      <c r="I46" s="232">
        <f t="shared" si="5"/>
        <v>0</v>
      </c>
    </row>
    <row r="47" spans="1:10" x14ac:dyDescent="0.25">
      <c r="A47" s="128" t="str">
        <f t="shared" si="6"/>
        <v>Restaurant Space Multi-Tenant</v>
      </c>
      <c r="B47" s="232">
        <f t="shared" si="5"/>
        <v>0</v>
      </c>
      <c r="C47" s="232">
        <f t="shared" si="5"/>
        <v>0</v>
      </c>
      <c r="D47" s="232">
        <f t="shared" si="5"/>
        <v>0</v>
      </c>
      <c r="E47" s="232">
        <f t="shared" si="5"/>
        <v>0</v>
      </c>
      <c r="F47" s="232">
        <f t="shared" si="5"/>
        <v>0</v>
      </c>
      <c r="G47" s="232">
        <f t="shared" si="5"/>
        <v>0</v>
      </c>
      <c r="H47" s="232">
        <f t="shared" si="5"/>
        <v>0</v>
      </c>
      <c r="I47" s="232">
        <f t="shared" si="5"/>
        <v>0</v>
      </c>
    </row>
    <row r="48" spans="1:10" x14ac:dyDescent="0.25">
      <c r="A48" s="128" t="str">
        <f t="shared" si="6"/>
        <v>Office Space Single-Tenant</v>
      </c>
      <c r="B48" s="232">
        <f t="shared" si="5"/>
        <v>0</v>
      </c>
      <c r="C48" s="232">
        <f t="shared" si="5"/>
        <v>0</v>
      </c>
      <c r="D48" s="232">
        <f t="shared" si="5"/>
        <v>0</v>
      </c>
      <c r="E48" s="232">
        <f t="shared" si="5"/>
        <v>0</v>
      </c>
      <c r="F48" s="232">
        <f t="shared" si="5"/>
        <v>0</v>
      </c>
      <c r="G48" s="232">
        <f t="shared" si="5"/>
        <v>0</v>
      </c>
      <c r="H48" s="232">
        <f t="shared" si="5"/>
        <v>0</v>
      </c>
      <c r="I48" s="232">
        <f t="shared" si="5"/>
        <v>0</v>
      </c>
    </row>
    <row r="49" spans="1:9" x14ac:dyDescent="0.25">
      <c r="A49" s="128" t="str">
        <f t="shared" si="6"/>
        <v>Office Space Multi-Tenant</v>
      </c>
      <c r="B49" s="232">
        <f t="shared" ref="B49:B58" si="7">ROUND((B30*B11),0)</f>
        <v>0</v>
      </c>
      <c r="C49" s="232">
        <f>ROUND((C30*D11),0)</f>
        <v>0</v>
      </c>
      <c r="D49" s="232">
        <f>ROUND((D30*E11),0)</f>
        <v>0</v>
      </c>
      <c r="E49" s="232">
        <f>ROUND((E30*F11),0)</f>
        <v>0</v>
      </c>
      <c r="F49" s="232">
        <f t="shared" ref="F49:I58" si="8">ROUND((F30*F11),0)</f>
        <v>0</v>
      </c>
      <c r="G49" s="232">
        <f t="shared" si="8"/>
        <v>0</v>
      </c>
      <c r="H49" s="232">
        <f t="shared" si="8"/>
        <v>0</v>
      </c>
      <c r="I49" s="232">
        <f t="shared" si="8"/>
        <v>0</v>
      </c>
    </row>
    <row r="50" spans="1:9" x14ac:dyDescent="0.25">
      <c r="A50" s="128" t="str">
        <f t="shared" si="6"/>
        <v>Gen. Commercial Space Single-Tenant</v>
      </c>
      <c r="B50" s="232">
        <f t="shared" si="7"/>
        <v>0</v>
      </c>
      <c r="C50" s="232">
        <f t="shared" ref="C50:E58" si="9">ROUND((C31*C12),0)</f>
        <v>0</v>
      </c>
      <c r="D50" s="232">
        <f t="shared" si="9"/>
        <v>0</v>
      </c>
      <c r="E50" s="232">
        <f t="shared" si="9"/>
        <v>0</v>
      </c>
      <c r="F50" s="232">
        <f t="shared" si="8"/>
        <v>0</v>
      </c>
      <c r="G50" s="232">
        <f t="shared" si="8"/>
        <v>0</v>
      </c>
      <c r="H50" s="232">
        <f t="shared" si="8"/>
        <v>0</v>
      </c>
      <c r="I50" s="232">
        <f t="shared" si="8"/>
        <v>0</v>
      </c>
    </row>
    <row r="51" spans="1:9" x14ac:dyDescent="0.25">
      <c r="A51" s="128" t="str">
        <f t="shared" si="6"/>
        <v>Gen. Commercial Space Multi-Tenant</v>
      </c>
      <c r="B51" s="232">
        <f t="shared" si="7"/>
        <v>0</v>
      </c>
      <c r="C51" s="232">
        <f t="shared" si="9"/>
        <v>0</v>
      </c>
      <c r="D51" s="232">
        <f t="shared" si="9"/>
        <v>0</v>
      </c>
      <c r="E51" s="232">
        <f t="shared" si="9"/>
        <v>0</v>
      </c>
      <c r="F51" s="232">
        <f t="shared" si="8"/>
        <v>0</v>
      </c>
      <c r="G51" s="232">
        <f t="shared" si="8"/>
        <v>0</v>
      </c>
      <c r="H51" s="232">
        <f t="shared" si="8"/>
        <v>0</v>
      </c>
      <c r="I51" s="232">
        <f t="shared" si="8"/>
        <v>0</v>
      </c>
    </row>
    <row r="52" spans="1:9" x14ac:dyDescent="0.25">
      <c r="A52" s="128" t="str">
        <f t="shared" si="6"/>
        <v>Upstairs Residential Units (Type A)</v>
      </c>
      <c r="B52" s="232">
        <f t="shared" si="7"/>
        <v>0</v>
      </c>
      <c r="C52" s="232">
        <f t="shared" si="9"/>
        <v>0</v>
      </c>
      <c r="D52" s="232">
        <f t="shared" si="9"/>
        <v>0</v>
      </c>
      <c r="E52" s="232">
        <f t="shared" si="9"/>
        <v>0</v>
      </c>
      <c r="F52" s="232">
        <f t="shared" si="8"/>
        <v>0</v>
      </c>
      <c r="G52" s="232">
        <f t="shared" si="8"/>
        <v>0</v>
      </c>
      <c r="H52" s="232">
        <f t="shared" si="8"/>
        <v>0</v>
      </c>
      <c r="I52" s="232">
        <f t="shared" si="8"/>
        <v>0</v>
      </c>
    </row>
    <row r="53" spans="1:9" x14ac:dyDescent="0.25">
      <c r="A53" s="128" t="str">
        <f t="shared" si="6"/>
        <v>Upstairs Residential Units (Type B)</v>
      </c>
      <c r="B53" s="232">
        <f t="shared" si="7"/>
        <v>0</v>
      </c>
      <c r="C53" s="232">
        <f t="shared" si="9"/>
        <v>0</v>
      </c>
      <c r="D53" s="232">
        <f t="shared" si="9"/>
        <v>0</v>
      </c>
      <c r="E53" s="232">
        <f t="shared" si="9"/>
        <v>0</v>
      </c>
      <c r="F53" s="232">
        <f t="shared" si="8"/>
        <v>0</v>
      </c>
      <c r="G53" s="232">
        <f t="shared" si="8"/>
        <v>0</v>
      </c>
      <c r="H53" s="232">
        <f t="shared" si="8"/>
        <v>0</v>
      </c>
      <c r="I53" s="232">
        <f t="shared" si="8"/>
        <v>0</v>
      </c>
    </row>
    <row r="54" spans="1:9" x14ac:dyDescent="0.25">
      <c r="A54" s="128" t="str">
        <f t="shared" si="6"/>
        <v>Upstairs Residential Units (Type C)</v>
      </c>
      <c r="B54" s="232">
        <f t="shared" si="7"/>
        <v>0</v>
      </c>
      <c r="C54" s="232">
        <f t="shared" si="9"/>
        <v>0</v>
      </c>
      <c r="D54" s="232">
        <f t="shared" si="9"/>
        <v>0</v>
      </c>
      <c r="E54" s="232">
        <f t="shared" si="9"/>
        <v>0</v>
      </c>
      <c r="F54" s="232">
        <f t="shared" si="8"/>
        <v>0</v>
      </c>
      <c r="G54" s="232">
        <f t="shared" si="8"/>
        <v>0</v>
      </c>
      <c r="H54" s="232">
        <f t="shared" si="8"/>
        <v>0</v>
      </c>
      <c r="I54" s="232">
        <f t="shared" si="8"/>
        <v>0</v>
      </c>
    </row>
    <row r="55" spans="1:9" x14ac:dyDescent="0.25">
      <c r="A55" s="128" t="str">
        <f t="shared" si="6"/>
        <v>Other Rental Space (Enter Here)</v>
      </c>
      <c r="B55" s="232">
        <f t="shared" si="7"/>
        <v>0</v>
      </c>
      <c r="C55" s="232">
        <f t="shared" si="9"/>
        <v>0</v>
      </c>
      <c r="D55" s="232">
        <f t="shared" si="9"/>
        <v>0</v>
      </c>
      <c r="E55" s="232">
        <f t="shared" si="9"/>
        <v>0</v>
      </c>
      <c r="F55" s="232">
        <f t="shared" si="8"/>
        <v>0</v>
      </c>
      <c r="G55" s="232">
        <f t="shared" si="8"/>
        <v>0</v>
      </c>
      <c r="H55" s="232">
        <f t="shared" si="8"/>
        <v>0</v>
      </c>
      <c r="I55" s="232">
        <f t="shared" si="8"/>
        <v>0</v>
      </c>
    </row>
    <row r="56" spans="1:9" x14ac:dyDescent="0.25">
      <c r="A56" s="128" t="str">
        <f t="shared" si="6"/>
        <v>Other Rental Space (Enter Here)</v>
      </c>
      <c r="B56" s="232">
        <f t="shared" si="7"/>
        <v>0</v>
      </c>
      <c r="C56" s="232">
        <f t="shared" si="9"/>
        <v>0</v>
      </c>
      <c r="D56" s="232">
        <f t="shared" si="9"/>
        <v>0</v>
      </c>
      <c r="E56" s="232">
        <f t="shared" si="9"/>
        <v>0</v>
      </c>
      <c r="F56" s="232">
        <f t="shared" si="8"/>
        <v>0</v>
      </c>
      <c r="G56" s="232">
        <f t="shared" si="8"/>
        <v>0</v>
      </c>
      <c r="H56" s="232">
        <f t="shared" si="8"/>
        <v>0</v>
      </c>
      <c r="I56" s="232">
        <f t="shared" si="8"/>
        <v>0</v>
      </c>
    </row>
    <row r="57" spans="1:9" x14ac:dyDescent="0.25">
      <c r="A57" s="128" t="str">
        <f t="shared" si="6"/>
        <v>Other Rental Space (Enter Here)</v>
      </c>
      <c r="B57" s="232">
        <f t="shared" si="7"/>
        <v>0</v>
      </c>
      <c r="C57" s="232">
        <f t="shared" si="9"/>
        <v>0</v>
      </c>
      <c r="D57" s="232">
        <f t="shared" si="9"/>
        <v>0</v>
      </c>
      <c r="E57" s="232">
        <f t="shared" si="9"/>
        <v>0</v>
      </c>
      <c r="F57" s="232">
        <f t="shared" si="8"/>
        <v>0</v>
      </c>
      <c r="G57" s="232">
        <f t="shared" si="8"/>
        <v>0</v>
      </c>
      <c r="H57" s="232">
        <f t="shared" si="8"/>
        <v>0</v>
      </c>
      <c r="I57" s="232">
        <f t="shared" si="8"/>
        <v>0</v>
      </c>
    </row>
    <row r="58" spans="1:9" x14ac:dyDescent="0.25">
      <c r="A58" s="128" t="str">
        <f t="shared" si="6"/>
        <v>Other Rental Space (Enter Here)</v>
      </c>
      <c r="B58" s="232">
        <f t="shared" si="7"/>
        <v>0</v>
      </c>
      <c r="C58" s="232">
        <f t="shared" si="9"/>
        <v>0</v>
      </c>
      <c r="D58" s="232">
        <f t="shared" si="9"/>
        <v>0</v>
      </c>
      <c r="E58" s="232">
        <f t="shared" si="9"/>
        <v>0</v>
      </c>
      <c r="F58" s="232">
        <f t="shared" si="8"/>
        <v>0</v>
      </c>
      <c r="G58" s="232">
        <f t="shared" si="8"/>
        <v>0</v>
      </c>
      <c r="H58" s="232">
        <f t="shared" si="8"/>
        <v>0</v>
      </c>
      <c r="I58" s="232">
        <f t="shared" si="8"/>
        <v>0</v>
      </c>
    </row>
    <row r="59" spans="1:9" x14ac:dyDescent="0.25">
      <c r="A59" s="129" t="s">
        <v>27</v>
      </c>
      <c r="B59" s="137">
        <f t="shared" ref="B59:I59" si="10">SUM(B42:B58)</f>
        <v>0</v>
      </c>
      <c r="C59" s="137">
        <f t="shared" si="10"/>
        <v>0</v>
      </c>
      <c r="D59" s="137">
        <f t="shared" si="10"/>
        <v>0</v>
      </c>
      <c r="E59" s="137">
        <f t="shared" si="10"/>
        <v>0</v>
      </c>
      <c r="F59" s="137">
        <f t="shared" si="10"/>
        <v>0</v>
      </c>
      <c r="G59" s="137">
        <f t="shared" si="10"/>
        <v>0</v>
      </c>
      <c r="H59" s="137">
        <f t="shared" si="10"/>
        <v>0</v>
      </c>
      <c r="I59" s="137">
        <f t="shared" si="10"/>
        <v>0</v>
      </c>
    </row>
    <row r="60" spans="1:9" ht="60" x14ac:dyDescent="0.25">
      <c r="A60" s="89" t="s">
        <v>251</v>
      </c>
      <c r="B60" s="131" t="s">
        <v>206</v>
      </c>
      <c r="C60" s="131" t="s">
        <v>207</v>
      </c>
      <c r="D60" s="131" t="s">
        <v>208</v>
      </c>
      <c r="E60" s="131" t="s">
        <v>209</v>
      </c>
      <c r="F60" s="131" t="s">
        <v>210</v>
      </c>
      <c r="G60" s="131" t="s">
        <v>211</v>
      </c>
      <c r="H60" s="131" t="s">
        <v>212</v>
      </c>
      <c r="I60" s="131" t="s">
        <v>213</v>
      </c>
    </row>
    <row r="61" spans="1:9" x14ac:dyDescent="0.25">
      <c r="A61" s="128" t="str">
        <f>A42</f>
        <v>Anchor Space</v>
      </c>
      <c r="B61" s="232">
        <f t="shared" ref="B61:I70" si="11">B23-B42</f>
        <v>0</v>
      </c>
      <c r="C61" s="232">
        <f t="shared" si="11"/>
        <v>0</v>
      </c>
      <c r="D61" s="232">
        <f t="shared" si="11"/>
        <v>0</v>
      </c>
      <c r="E61" s="232">
        <f t="shared" si="11"/>
        <v>0</v>
      </c>
      <c r="F61" s="232">
        <f t="shared" si="11"/>
        <v>0</v>
      </c>
      <c r="G61" s="232">
        <f t="shared" si="11"/>
        <v>0</v>
      </c>
      <c r="H61" s="232">
        <f t="shared" si="11"/>
        <v>0</v>
      </c>
      <c r="I61" s="232">
        <f t="shared" si="11"/>
        <v>0</v>
      </c>
    </row>
    <row r="62" spans="1:9" x14ac:dyDescent="0.25">
      <c r="A62" s="128" t="str">
        <f t="shared" ref="A62:A77" si="12">A43</f>
        <v>Sub-Anchor Space</v>
      </c>
      <c r="B62" s="232">
        <f t="shared" si="11"/>
        <v>0</v>
      </c>
      <c r="C62" s="232">
        <f t="shared" si="11"/>
        <v>0</v>
      </c>
      <c r="D62" s="232">
        <f t="shared" si="11"/>
        <v>0</v>
      </c>
      <c r="E62" s="232">
        <f t="shared" si="11"/>
        <v>0</v>
      </c>
      <c r="F62" s="232">
        <f t="shared" si="11"/>
        <v>0</v>
      </c>
      <c r="G62" s="232">
        <f t="shared" si="11"/>
        <v>0</v>
      </c>
      <c r="H62" s="232">
        <f t="shared" si="11"/>
        <v>0</v>
      </c>
      <c r="I62" s="232">
        <f t="shared" si="11"/>
        <v>0</v>
      </c>
    </row>
    <row r="63" spans="1:9" x14ac:dyDescent="0.25">
      <c r="A63" s="128" t="str">
        <f t="shared" si="12"/>
        <v>Retail Space Single-Tenant</v>
      </c>
      <c r="B63" s="232">
        <f t="shared" si="11"/>
        <v>0</v>
      </c>
      <c r="C63" s="232">
        <f t="shared" si="11"/>
        <v>0</v>
      </c>
      <c r="D63" s="232">
        <f t="shared" si="11"/>
        <v>0</v>
      </c>
      <c r="E63" s="232">
        <f t="shared" si="11"/>
        <v>0</v>
      </c>
      <c r="F63" s="232">
        <f t="shared" si="11"/>
        <v>0</v>
      </c>
      <c r="G63" s="232">
        <f t="shared" si="11"/>
        <v>0</v>
      </c>
      <c r="H63" s="232">
        <f t="shared" si="11"/>
        <v>0</v>
      </c>
      <c r="I63" s="232">
        <f t="shared" si="11"/>
        <v>0</v>
      </c>
    </row>
    <row r="64" spans="1:9" x14ac:dyDescent="0.25">
      <c r="A64" s="128" t="str">
        <f t="shared" si="12"/>
        <v>Retail Space Multi-Tenant</v>
      </c>
      <c r="B64" s="232">
        <f t="shared" si="11"/>
        <v>0</v>
      </c>
      <c r="C64" s="232">
        <f t="shared" si="11"/>
        <v>0</v>
      </c>
      <c r="D64" s="232">
        <f t="shared" si="11"/>
        <v>0</v>
      </c>
      <c r="E64" s="232">
        <f t="shared" si="11"/>
        <v>0</v>
      </c>
      <c r="F64" s="232">
        <f t="shared" si="11"/>
        <v>0</v>
      </c>
      <c r="G64" s="232">
        <f t="shared" si="11"/>
        <v>0</v>
      </c>
      <c r="H64" s="232">
        <f t="shared" si="11"/>
        <v>0</v>
      </c>
      <c r="I64" s="232">
        <f t="shared" si="11"/>
        <v>0</v>
      </c>
    </row>
    <row r="65" spans="1:9" x14ac:dyDescent="0.25">
      <c r="A65" s="128" t="str">
        <f t="shared" si="12"/>
        <v>Restaurant Single-Tenant</v>
      </c>
      <c r="B65" s="232">
        <f t="shared" si="11"/>
        <v>0</v>
      </c>
      <c r="C65" s="232">
        <f t="shared" si="11"/>
        <v>0</v>
      </c>
      <c r="D65" s="232">
        <f t="shared" si="11"/>
        <v>0</v>
      </c>
      <c r="E65" s="232">
        <f t="shared" si="11"/>
        <v>0</v>
      </c>
      <c r="F65" s="232">
        <f t="shared" si="11"/>
        <v>0</v>
      </c>
      <c r="G65" s="232">
        <f t="shared" si="11"/>
        <v>0</v>
      </c>
      <c r="H65" s="232">
        <f t="shared" si="11"/>
        <v>0</v>
      </c>
      <c r="I65" s="232">
        <f t="shared" si="11"/>
        <v>0</v>
      </c>
    </row>
    <row r="66" spans="1:9" x14ac:dyDescent="0.25">
      <c r="A66" s="128" t="str">
        <f t="shared" si="12"/>
        <v>Restaurant Space Multi-Tenant</v>
      </c>
      <c r="B66" s="232">
        <f t="shared" si="11"/>
        <v>0</v>
      </c>
      <c r="C66" s="232">
        <f t="shared" si="11"/>
        <v>0</v>
      </c>
      <c r="D66" s="232">
        <f t="shared" si="11"/>
        <v>0</v>
      </c>
      <c r="E66" s="232">
        <f t="shared" si="11"/>
        <v>0</v>
      </c>
      <c r="F66" s="232">
        <f t="shared" si="11"/>
        <v>0</v>
      </c>
      <c r="G66" s="232">
        <f t="shared" si="11"/>
        <v>0</v>
      </c>
      <c r="H66" s="232">
        <f t="shared" si="11"/>
        <v>0</v>
      </c>
      <c r="I66" s="232">
        <f t="shared" si="11"/>
        <v>0</v>
      </c>
    </row>
    <row r="67" spans="1:9" x14ac:dyDescent="0.25">
      <c r="A67" s="128" t="str">
        <f t="shared" si="12"/>
        <v>Office Space Single-Tenant</v>
      </c>
      <c r="B67" s="232">
        <f t="shared" si="11"/>
        <v>0</v>
      </c>
      <c r="C67" s="232">
        <f t="shared" si="11"/>
        <v>0</v>
      </c>
      <c r="D67" s="232">
        <f t="shared" si="11"/>
        <v>0</v>
      </c>
      <c r="E67" s="232">
        <f t="shared" si="11"/>
        <v>0</v>
      </c>
      <c r="F67" s="232">
        <f t="shared" si="11"/>
        <v>0</v>
      </c>
      <c r="G67" s="232">
        <f t="shared" si="11"/>
        <v>0</v>
      </c>
      <c r="H67" s="232">
        <f t="shared" si="11"/>
        <v>0</v>
      </c>
      <c r="I67" s="232">
        <f t="shared" si="11"/>
        <v>0</v>
      </c>
    </row>
    <row r="68" spans="1:9" x14ac:dyDescent="0.25">
      <c r="A68" s="128" t="str">
        <f t="shared" si="12"/>
        <v>Office Space Multi-Tenant</v>
      </c>
      <c r="B68" s="232">
        <f t="shared" si="11"/>
        <v>0</v>
      </c>
      <c r="C68" s="232">
        <f t="shared" si="11"/>
        <v>0</v>
      </c>
      <c r="D68" s="232">
        <f t="shared" si="11"/>
        <v>0</v>
      </c>
      <c r="E68" s="232">
        <f t="shared" si="11"/>
        <v>0</v>
      </c>
      <c r="F68" s="232">
        <f t="shared" si="11"/>
        <v>0</v>
      </c>
      <c r="G68" s="232">
        <f t="shared" si="11"/>
        <v>0</v>
      </c>
      <c r="H68" s="232">
        <f t="shared" si="11"/>
        <v>0</v>
      </c>
      <c r="I68" s="232">
        <f t="shared" si="11"/>
        <v>0</v>
      </c>
    </row>
    <row r="69" spans="1:9" x14ac:dyDescent="0.25">
      <c r="A69" s="128" t="str">
        <f t="shared" si="12"/>
        <v>Gen. Commercial Space Single-Tenant</v>
      </c>
      <c r="B69" s="232">
        <f t="shared" si="11"/>
        <v>0</v>
      </c>
      <c r="C69" s="232">
        <f t="shared" si="11"/>
        <v>0</v>
      </c>
      <c r="D69" s="232">
        <f t="shared" si="11"/>
        <v>0</v>
      </c>
      <c r="E69" s="232">
        <f t="shared" si="11"/>
        <v>0</v>
      </c>
      <c r="F69" s="232">
        <f t="shared" si="11"/>
        <v>0</v>
      </c>
      <c r="G69" s="232">
        <f t="shared" si="11"/>
        <v>0</v>
      </c>
      <c r="H69" s="232">
        <f t="shared" si="11"/>
        <v>0</v>
      </c>
      <c r="I69" s="232">
        <f t="shared" si="11"/>
        <v>0</v>
      </c>
    </row>
    <row r="70" spans="1:9" x14ac:dyDescent="0.25">
      <c r="A70" s="128" t="str">
        <f t="shared" si="12"/>
        <v>Gen. Commercial Space Multi-Tenant</v>
      </c>
      <c r="B70" s="232">
        <f t="shared" si="11"/>
        <v>0</v>
      </c>
      <c r="C70" s="232">
        <f t="shared" si="11"/>
        <v>0</v>
      </c>
      <c r="D70" s="232">
        <f t="shared" si="11"/>
        <v>0</v>
      </c>
      <c r="E70" s="232">
        <f t="shared" si="11"/>
        <v>0</v>
      </c>
      <c r="F70" s="232">
        <f t="shared" si="11"/>
        <v>0</v>
      </c>
      <c r="G70" s="232">
        <f t="shared" si="11"/>
        <v>0</v>
      </c>
      <c r="H70" s="232">
        <f t="shared" si="11"/>
        <v>0</v>
      </c>
      <c r="I70" s="232">
        <f t="shared" si="11"/>
        <v>0</v>
      </c>
    </row>
    <row r="71" spans="1:9" x14ac:dyDescent="0.25">
      <c r="A71" s="128" t="str">
        <f t="shared" si="12"/>
        <v>Upstairs Residential Units (Type A)</v>
      </c>
      <c r="B71" s="232">
        <f t="shared" ref="B71:I77" si="13">B33-B52</f>
        <v>0</v>
      </c>
      <c r="C71" s="232">
        <f t="shared" si="13"/>
        <v>0</v>
      </c>
      <c r="D71" s="232">
        <f t="shared" si="13"/>
        <v>0</v>
      </c>
      <c r="E71" s="232">
        <f t="shared" si="13"/>
        <v>0</v>
      </c>
      <c r="F71" s="232">
        <f t="shared" si="13"/>
        <v>0</v>
      </c>
      <c r="G71" s="232">
        <f t="shared" si="13"/>
        <v>0</v>
      </c>
      <c r="H71" s="232">
        <f t="shared" si="13"/>
        <v>0</v>
      </c>
      <c r="I71" s="232">
        <f t="shared" si="13"/>
        <v>0</v>
      </c>
    </row>
    <row r="72" spans="1:9" x14ac:dyDescent="0.25">
      <c r="A72" s="128" t="str">
        <f t="shared" si="12"/>
        <v>Upstairs Residential Units (Type B)</v>
      </c>
      <c r="B72" s="232">
        <f t="shared" si="13"/>
        <v>0</v>
      </c>
      <c r="C72" s="232">
        <f t="shared" si="13"/>
        <v>0</v>
      </c>
      <c r="D72" s="232">
        <f t="shared" si="13"/>
        <v>0</v>
      </c>
      <c r="E72" s="232">
        <f t="shared" si="13"/>
        <v>0</v>
      </c>
      <c r="F72" s="232">
        <f t="shared" si="13"/>
        <v>0</v>
      </c>
      <c r="G72" s="232">
        <f t="shared" si="13"/>
        <v>0</v>
      </c>
      <c r="H72" s="232">
        <f t="shared" si="13"/>
        <v>0</v>
      </c>
      <c r="I72" s="232">
        <f t="shared" si="13"/>
        <v>0</v>
      </c>
    </row>
    <row r="73" spans="1:9" x14ac:dyDescent="0.25">
      <c r="A73" s="128" t="str">
        <f t="shared" si="12"/>
        <v>Upstairs Residential Units (Type C)</v>
      </c>
      <c r="B73" s="232">
        <f t="shared" si="13"/>
        <v>0</v>
      </c>
      <c r="C73" s="232">
        <f t="shared" si="13"/>
        <v>0</v>
      </c>
      <c r="D73" s="232">
        <f t="shared" si="13"/>
        <v>0</v>
      </c>
      <c r="E73" s="232">
        <f t="shared" si="13"/>
        <v>0</v>
      </c>
      <c r="F73" s="232">
        <f t="shared" si="13"/>
        <v>0</v>
      </c>
      <c r="G73" s="232">
        <f t="shared" si="13"/>
        <v>0</v>
      </c>
      <c r="H73" s="232">
        <f t="shared" si="13"/>
        <v>0</v>
      </c>
      <c r="I73" s="232">
        <f t="shared" si="13"/>
        <v>0</v>
      </c>
    </row>
    <row r="74" spans="1:9" x14ac:dyDescent="0.25">
      <c r="A74" s="128" t="str">
        <f t="shared" si="12"/>
        <v>Other Rental Space (Enter Here)</v>
      </c>
      <c r="B74" s="232">
        <f t="shared" si="13"/>
        <v>0</v>
      </c>
      <c r="C74" s="232">
        <f t="shared" si="13"/>
        <v>0</v>
      </c>
      <c r="D74" s="232">
        <f t="shared" si="13"/>
        <v>0</v>
      </c>
      <c r="E74" s="232">
        <f t="shared" si="13"/>
        <v>0</v>
      </c>
      <c r="F74" s="232">
        <f t="shared" si="13"/>
        <v>0</v>
      </c>
      <c r="G74" s="232">
        <f t="shared" si="13"/>
        <v>0</v>
      </c>
      <c r="H74" s="232">
        <f t="shared" si="13"/>
        <v>0</v>
      </c>
      <c r="I74" s="232">
        <f t="shared" si="13"/>
        <v>0</v>
      </c>
    </row>
    <row r="75" spans="1:9" x14ac:dyDescent="0.25">
      <c r="A75" s="128" t="str">
        <f t="shared" si="12"/>
        <v>Other Rental Space (Enter Here)</v>
      </c>
      <c r="B75" s="232">
        <f t="shared" si="13"/>
        <v>0</v>
      </c>
      <c r="C75" s="232">
        <f t="shared" si="13"/>
        <v>0</v>
      </c>
      <c r="D75" s="232">
        <f t="shared" si="13"/>
        <v>0</v>
      </c>
      <c r="E75" s="232">
        <f t="shared" si="13"/>
        <v>0</v>
      </c>
      <c r="F75" s="232">
        <f t="shared" si="13"/>
        <v>0</v>
      </c>
      <c r="G75" s="232">
        <f t="shared" si="13"/>
        <v>0</v>
      </c>
      <c r="H75" s="232">
        <f t="shared" si="13"/>
        <v>0</v>
      </c>
      <c r="I75" s="232">
        <f t="shared" si="13"/>
        <v>0</v>
      </c>
    </row>
    <row r="76" spans="1:9" x14ac:dyDescent="0.25">
      <c r="A76" s="128" t="str">
        <f t="shared" si="12"/>
        <v>Other Rental Space (Enter Here)</v>
      </c>
      <c r="B76" s="232">
        <f t="shared" si="13"/>
        <v>0</v>
      </c>
      <c r="C76" s="232">
        <f t="shared" si="13"/>
        <v>0</v>
      </c>
      <c r="D76" s="232">
        <f t="shared" si="13"/>
        <v>0</v>
      </c>
      <c r="E76" s="232">
        <f t="shared" si="13"/>
        <v>0</v>
      </c>
      <c r="F76" s="232">
        <f t="shared" si="13"/>
        <v>0</v>
      </c>
      <c r="G76" s="232">
        <f t="shared" si="13"/>
        <v>0</v>
      </c>
      <c r="H76" s="232">
        <f t="shared" si="13"/>
        <v>0</v>
      </c>
      <c r="I76" s="232">
        <f t="shared" si="13"/>
        <v>0</v>
      </c>
    </row>
    <row r="77" spans="1:9" x14ac:dyDescent="0.25">
      <c r="A77" s="128" t="str">
        <f t="shared" si="12"/>
        <v>Other Rental Space (Enter Here)</v>
      </c>
      <c r="B77" s="232">
        <f t="shared" si="13"/>
        <v>0</v>
      </c>
      <c r="C77" s="232">
        <f t="shared" si="13"/>
        <v>0</v>
      </c>
      <c r="D77" s="232">
        <f t="shared" si="13"/>
        <v>0</v>
      </c>
      <c r="E77" s="232">
        <f t="shared" si="13"/>
        <v>0</v>
      </c>
      <c r="F77" s="232">
        <f t="shared" si="13"/>
        <v>0</v>
      </c>
      <c r="G77" s="232">
        <f t="shared" si="13"/>
        <v>0</v>
      </c>
      <c r="H77" s="232">
        <f t="shared" si="13"/>
        <v>0</v>
      </c>
      <c r="I77" s="232">
        <f t="shared" si="13"/>
        <v>0</v>
      </c>
    </row>
    <row r="78" spans="1:9" x14ac:dyDescent="0.25">
      <c r="A78" s="129" t="s">
        <v>27</v>
      </c>
      <c r="B78" s="233">
        <f t="shared" ref="B78:I78" si="14">SUM(B61:B77)</f>
        <v>0</v>
      </c>
      <c r="C78" s="233">
        <f t="shared" si="14"/>
        <v>0</v>
      </c>
      <c r="D78" s="233">
        <f t="shared" si="14"/>
        <v>0</v>
      </c>
      <c r="E78" s="233">
        <f t="shared" si="14"/>
        <v>0</v>
      </c>
      <c r="F78" s="233">
        <f t="shared" si="14"/>
        <v>0</v>
      </c>
      <c r="G78" s="233">
        <f t="shared" si="14"/>
        <v>0</v>
      </c>
      <c r="H78" s="233">
        <f t="shared" si="14"/>
        <v>0</v>
      </c>
      <c r="I78" s="233">
        <f t="shared" si="14"/>
        <v>0</v>
      </c>
    </row>
    <row r="80" spans="1:9" x14ac:dyDescent="0.25">
      <c r="A80" s="127" t="s">
        <v>319</v>
      </c>
      <c r="B80" s="234" t="e">
        <f t="shared" ref="B80:I80" si="15">B59/B40</f>
        <v>#DIV/0!</v>
      </c>
      <c r="C80" s="234" t="e">
        <f t="shared" si="15"/>
        <v>#DIV/0!</v>
      </c>
      <c r="D80" s="234" t="e">
        <f t="shared" si="15"/>
        <v>#DIV/0!</v>
      </c>
      <c r="E80" s="234" t="e">
        <f t="shared" si="15"/>
        <v>#DIV/0!</v>
      </c>
      <c r="F80" s="234" t="e">
        <f t="shared" si="15"/>
        <v>#DIV/0!</v>
      </c>
      <c r="G80" s="234" t="e">
        <f t="shared" si="15"/>
        <v>#DIV/0!</v>
      </c>
      <c r="H80" s="234" t="e">
        <f t="shared" si="15"/>
        <v>#DIV/0!</v>
      </c>
      <c r="I80" s="234" t="e">
        <f t="shared" si="15"/>
        <v>#DIV/0!</v>
      </c>
    </row>
    <row r="81" spans="1:9" x14ac:dyDescent="0.25">
      <c r="A81" s="127" t="s">
        <v>320</v>
      </c>
      <c r="B81" s="234" t="e">
        <f>1-B80</f>
        <v>#DIV/0!</v>
      </c>
      <c r="C81" s="234" t="e">
        <f t="shared" ref="C81:I81" si="16">1-C80</f>
        <v>#DIV/0!</v>
      </c>
      <c r="D81" s="234" t="e">
        <f t="shared" si="16"/>
        <v>#DIV/0!</v>
      </c>
      <c r="E81" s="234" t="e">
        <f t="shared" si="16"/>
        <v>#DIV/0!</v>
      </c>
      <c r="F81" s="234" t="e">
        <f t="shared" si="16"/>
        <v>#DIV/0!</v>
      </c>
      <c r="G81" s="234" t="e">
        <f t="shared" si="16"/>
        <v>#DIV/0!</v>
      </c>
      <c r="H81" s="234" t="e">
        <f t="shared" si="16"/>
        <v>#DIV/0!</v>
      </c>
      <c r="I81" s="234" t="e">
        <f t="shared" si="16"/>
        <v>#DIV/0!</v>
      </c>
    </row>
  </sheetData>
  <sheetProtection password="C4AC" sheet="1" objects="1" scenarios="1"/>
  <pageMargins left="0.7" right="0.7" top="0.75" bottom="0.75" header="0.3" footer="0.3"/>
  <pageSetup scale="78" orientation="landscape" r:id="rId1"/>
  <rowBreaks count="1" manualBreakCount="1">
    <brk id="40"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I141"/>
  <sheetViews>
    <sheetView showGridLines="0" zoomScaleNormal="100" workbookViewId="0">
      <selection activeCell="Q17" sqref="Q17"/>
    </sheetView>
  </sheetViews>
  <sheetFormatPr defaultRowHeight="15" x14ac:dyDescent="0.25"/>
  <cols>
    <col min="1" max="1" width="41.85546875" style="127" customWidth="1"/>
    <col min="2" max="13" width="12.7109375" style="127" customWidth="1"/>
    <col min="14" max="16384" width="9.140625" style="127"/>
  </cols>
  <sheetData>
    <row r="1" spans="1:9" ht="18" x14ac:dyDescent="0.35">
      <c r="A1" s="57" t="str">
        <f>'Sources &amp; Uses'!A1</f>
        <v>Project Name:</v>
      </c>
      <c r="B1" s="231" t="str">
        <f>'Sources &amp; Uses'!B1</f>
        <v>Enter Name Here</v>
      </c>
      <c r="C1" s="57"/>
    </row>
    <row r="2" spans="1:9" ht="14.45" x14ac:dyDescent="0.3">
      <c r="A2" s="193" t="s">
        <v>331</v>
      </c>
      <c r="B2" s="193"/>
      <c r="C2" s="193"/>
      <c r="D2" s="193"/>
      <c r="E2" s="193"/>
      <c r="F2" s="193"/>
      <c r="G2" s="193"/>
      <c r="H2" s="193"/>
      <c r="I2" s="193"/>
    </row>
    <row r="3" spans="1:9" ht="43.15" x14ac:dyDescent="0.3">
      <c r="A3" s="89" t="s">
        <v>173</v>
      </c>
      <c r="B3" s="131" t="s">
        <v>159</v>
      </c>
      <c r="C3" s="131" t="s">
        <v>160</v>
      </c>
      <c r="D3" s="131" t="s">
        <v>161</v>
      </c>
      <c r="E3" s="131" t="s">
        <v>162</v>
      </c>
      <c r="F3" s="131" t="s">
        <v>163</v>
      </c>
      <c r="G3" s="131" t="s">
        <v>164</v>
      </c>
      <c r="H3" s="131" t="s">
        <v>165</v>
      </c>
      <c r="I3" s="131" t="s">
        <v>166</v>
      </c>
    </row>
    <row r="4" spans="1:9" ht="14.45" x14ac:dyDescent="0.3">
      <c r="A4" s="25" t="s">
        <v>122</v>
      </c>
      <c r="B4" s="24"/>
      <c r="C4" s="24"/>
      <c r="D4" s="24"/>
      <c r="E4" s="24"/>
      <c r="F4" s="24"/>
      <c r="G4" s="24"/>
      <c r="H4" s="24"/>
      <c r="I4" s="24"/>
    </row>
    <row r="5" spans="1:9" ht="14.45" x14ac:dyDescent="0.3">
      <c r="A5" s="140" t="s">
        <v>270</v>
      </c>
      <c r="B5" s="79">
        <f>'Space Categories &amp; Terms'!B7</f>
        <v>0</v>
      </c>
      <c r="C5" s="24"/>
      <c r="D5" s="24"/>
      <c r="E5" s="24"/>
      <c r="F5" s="24"/>
      <c r="G5" s="24"/>
      <c r="H5" s="24"/>
      <c r="I5" s="24"/>
    </row>
    <row r="6" spans="1:9" ht="14.45" x14ac:dyDescent="0.3">
      <c r="A6" s="128" t="s">
        <v>154</v>
      </c>
      <c r="B6" s="239"/>
      <c r="C6" s="237"/>
      <c r="D6" s="24"/>
      <c r="E6" s="24"/>
      <c r="F6" s="24"/>
      <c r="G6" s="24"/>
      <c r="H6" s="24"/>
      <c r="I6" s="24"/>
    </row>
    <row r="7" spans="1:9" ht="14.45" x14ac:dyDescent="0.3">
      <c r="A7" s="128" t="s">
        <v>269</v>
      </c>
      <c r="B7" s="240"/>
      <c r="C7" s="240">
        <f t="shared" ref="C7:I7" si="0">ROUND((B7*1.15),0)</f>
        <v>0</v>
      </c>
      <c r="D7" s="240">
        <f t="shared" si="0"/>
        <v>0</v>
      </c>
      <c r="E7" s="240">
        <f t="shared" si="0"/>
        <v>0</v>
      </c>
      <c r="F7" s="240">
        <f t="shared" si="0"/>
        <v>0</v>
      </c>
      <c r="G7" s="240">
        <f t="shared" si="0"/>
        <v>0</v>
      </c>
      <c r="H7" s="240">
        <f t="shared" si="0"/>
        <v>0</v>
      </c>
      <c r="I7" s="240">
        <f t="shared" si="0"/>
        <v>0</v>
      </c>
    </row>
    <row r="8" spans="1:9" ht="14.45" x14ac:dyDescent="0.3">
      <c r="A8" s="128" t="s">
        <v>155</v>
      </c>
      <c r="B8" s="240"/>
      <c r="C8" s="238">
        <f t="shared" ref="C8:I8" si="1">B8</f>
        <v>0</v>
      </c>
      <c r="D8" s="238">
        <f t="shared" si="1"/>
        <v>0</v>
      </c>
      <c r="E8" s="238">
        <f t="shared" si="1"/>
        <v>0</v>
      </c>
      <c r="F8" s="238">
        <f t="shared" si="1"/>
        <v>0</v>
      </c>
      <c r="G8" s="238">
        <f t="shared" si="1"/>
        <v>0</v>
      </c>
      <c r="H8" s="238">
        <f t="shared" si="1"/>
        <v>0</v>
      </c>
      <c r="I8" s="238">
        <f t="shared" si="1"/>
        <v>0</v>
      </c>
    </row>
    <row r="9" spans="1:9" ht="14.45" x14ac:dyDescent="0.3">
      <c r="A9" s="128" t="s">
        <v>157</v>
      </c>
      <c r="B9" s="112">
        <f t="shared" ref="B9:I9" si="2">IF(B7-B8&lt;=0,0,B7-B8)</f>
        <v>0</v>
      </c>
      <c r="C9" s="238">
        <f t="shared" si="2"/>
        <v>0</v>
      </c>
      <c r="D9" s="238">
        <f t="shared" si="2"/>
        <v>0</v>
      </c>
      <c r="E9" s="238">
        <f t="shared" si="2"/>
        <v>0</v>
      </c>
      <c r="F9" s="238">
        <f t="shared" si="2"/>
        <v>0</v>
      </c>
      <c r="G9" s="238">
        <f t="shared" si="2"/>
        <v>0</v>
      </c>
      <c r="H9" s="238">
        <f t="shared" si="2"/>
        <v>0</v>
      </c>
      <c r="I9" s="238">
        <f t="shared" si="2"/>
        <v>0</v>
      </c>
    </row>
    <row r="10" spans="1:9" ht="14.45" x14ac:dyDescent="0.3">
      <c r="A10" s="128" t="s">
        <v>158</v>
      </c>
      <c r="B10" s="241"/>
      <c r="C10" s="24"/>
      <c r="D10" s="24"/>
      <c r="E10" s="24"/>
      <c r="F10" s="24"/>
      <c r="G10" s="24"/>
      <c r="H10" s="24"/>
      <c r="I10" s="24"/>
    </row>
    <row r="11" spans="1:9" ht="14.45" x14ac:dyDescent="0.3">
      <c r="A11" s="128" t="s">
        <v>156</v>
      </c>
      <c r="B11" s="24">
        <f t="shared" ref="B11:I11" si="3">(B9*$B6)*$B10</f>
        <v>0</v>
      </c>
      <c r="C11" s="24">
        <f t="shared" si="3"/>
        <v>0</v>
      </c>
      <c r="D11" s="24">
        <f t="shared" si="3"/>
        <v>0</v>
      </c>
      <c r="E11" s="24">
        <f t="shared" si="3"/>
        <v>0</v>
      </c>
      <c r="F11" s="24">
        <f t="shared" si="3"/>
        <v>0</v>
      </c>
      <c r="G11" s="24">
        <f t="shared" si="3"/>
        <v>0</v>
      </c>
      <c r="H11" s="24">
        <f t="shared" si="3"/>
        <v>0</v>
      </c>
      <c r="I11" s="24">
        <f t="shared" si="3"/>
        <v>0</v>
      </c>
    </row>
    <row r="12" spans="1:9" ht="14.45" x14ac:dyDescent="0.3">
      <c r="A12" s="110" t="s">
        <v>123</v>
      </c>
      <c r="B12" s="24"/>
      <c r="C12" s="24"/>
      <c r="D12" s="24"/>
      <c r="E12" s="24"/>
      <c r="F12" s="24"/>
      <c r="G12" s="24"/>
      <c r="H12" s="24"/>
      <c r="I12" s="24"/>
    </row>
    <row r="13" spans="1:9" ht="14.45" x14ac:dyDescent="0.3">
      <c r="A13" s="140" t="s">
        <v>270</v>
      </c>
      <c r="B13" s="79">
        <f>'Space Categories &amp; Terms'!B8</f>
        <v>0</v>
      </c>
      <c r="C13" s="24"/>
      <c r="D13" s="24"/>
      <c r="E13" s="24"/>
      <c r="F13" s="24"/>
      <c r="G13" s="24"/>
      <c r="H13" s="24"/>
      <c r="I13" s="24"/>
    </row>
    <row r="14" spans="1:9" ht="14.45" x14ac:dyDescent="0.3">
      <c r="A14" s="128" t="s">
        <v>154</v>
      </c>
      <c r="B14" s="239"/>
      <c r="C14" s="24"/>
      <c r="D14" s="24"/>
      <c r="E14" s="24"/>
      <c r="F14" s="24"/>
      <c r="G14" s="24"/>
      <c r="H14" s="24"/>
      <c r="I14" s="24"/>
    </row>
    <row r="15" spans="1:9" ht="14.45" x14ac:dyDescent="0.3">
      <c r="A15" s="128" t="s">
        <v>269</v>
      </c>
      <c r="B15" s="240"/>
      <c r="C15" s="240"/>
      <c r="D15" s="240"/>
      <c r="E15" s="240"/>
      <c r="F15" s="240"/>
      <c r="G15" s="240"/>
      <c r="H15" s="240"/>
      <c r="I15" s="240"/>
    </row>
    <row r="16" spans="1:9" ht="14.45" x14ac:dyDescent="0.3">
      <c r="A16" s="128" t="s">
        <v>155</v>
      </c>
      <c r="B16" s="240"/>
      <c r="C16" s="238">
        <f t="shared" ref="C16:I16" si="4">B16</f>
        <v>0</v>
      </c>
      <c r="D16" s="238">
        <f t="shared" si="4"/>
        <v>0</v>
      </c>
      <c r="E16" s="238">
        <f t="shared" si="4"/>
        <v>0</v>
      </c>
      <c r="F16" s="238">
        <f t="shared" si="4"/>
        <v>0</v>
      </c>
      <c r="G16" s="238">
        <f t="shared" si="4"/>
        <v>0</v>
      </c>
      <c r="H16" s="238">
        <f t="shared" si="4"/>
        <v>0</v>
      </c>
      <c r="I16" s="238">
        <f t="shared" si="4"/>
        <v>0</v>
      </c>
    </row>
    <row r="17" spans="1:9" ht="14.45" x14ac:dyDescent="0.3">
      <c r="A17" s="128" t="s">
        <v>157</v>
      </c>
      <c r="B17" s="238">
        <f t="shared" ref="B17:I17" si="5">IF(B15-B16&lt;=0,0,B15-B16)</f>
        <v>0</v>
      </c>
      <c r="C17" s="238">
        <f t="shared" si="5"/>
        <v>0</v>
      </c>
      <c r="D17" s="238">
        <f t="shared" si="5"/>
        <v>0</v>
      </c>
      <c r="E17" s="238">
        <f t="shared" si="5"/>
        <v>0</v>
      </c>
      <c r="F17" s="238">
        <f t="shared" si="5"/>
        <v>0</v>
      </c>
      <c r="G17" s="238">
        <f t="shared" si="5"/>
        <v>0</v>
      </c>
      <c r="H17" s="238">
        <f t="shared" si="5"/>
        <v>0</v>
      </c>
      <c r="I17" s="238">
        <f t="shared" si="5"/>
        <v>0</v>
      </c>
    </row>
    <row r="18" spans="1:9" ht="14.45" x14ac:dyDescent="0.3">
      <c r="A18" s="128" t="s">
        <v>158</v>
      </c>
      <c r="B18" s="241"/>
      <c r="C18" s="24"/>
      <c r="D18" s="24"/>
      <c r="E18" s="24"/>
      <c r="F18" s="24"/>
      <c r="G18" s="24"/>
      <c r="H18" s="24"/>
      <c r="I18" s="24"/>
    </row>
    <row r="19" spans="1:9" ht="14.45" x14ac:dyDescent="0.3">
      <c r="A19" s="128" t="s">
        <v>156</v>
      </c>
      <c r="B19" s="24">
        <f t="shared" ref="B19:I19" si="6">(B17*$B14)*$B18</f>
        <v>0</v>
      </c>
      <c r="C19" s="24">
        <f t="shared" si="6"/>
        <v>0</v>
      </c>
      <c r="D19" s="24">
        <f t="shared" si="6"/>
        <v>0</v>
      </c>
      <c r="E19" s="24">
        <f t="shared" si="6"/>
        <v>0</v>
      </c>
      <c r="F19" s="24">
        <f t="shared" si="6"/>
        <v>0</v>
      </c>
      <c r="G19" s="24">
        <f t="shared" si="6"/>
        <v>0</v>
      </c>
      <c r="H19" s="24">
        <f t="shared" si="6"/>
        <v>0</v>
      </c>
      <c r="I19" s="24">
        <f t="shared" si="6"/>
        <v>0</v>
      </c>
    </row>
    <row r="20" spans="1:9" ht="14.45" x14ac:dyDescent="0.3">
      <c r="A20" s="25" t="s">
        <v>126</v>
      </c>
      <c r="B20" s="24"/>
      <c r="C20" s="24"/>
      <c r="D20" s="24"/>
      <c r="E20" s="24"/>
      <c r="F20" s="24"/>
      <c r="G20" s="24"/>
      <c r="H20" s="24"/>
      <c r="I20" s="24"/>
    </row>
    <row r="21" spans="1:9" ht="14.45" x14ac:dyDescent="0.3">
      <c r="A21" s="140" t="s">
        <v>270</v>
      </c>
      <c r="B21" s="79">
        <f>'Space Categories &amp; Terms'!B9</f>
        <v>0</v>
      </c>
      <c r="C21" s="24"/>
      <c r="D21" s="24"/>
      <c r="E21" s="24"/>
      <c r="F21" s="24"/>
      <c r="G21" s="24"/>
      <c r="H21" s="24"/>
      <c r="I21" s="24"/>
    </row>
    <row r="22" spans="1:9" ht="14.45" x14ac:dyDescent="0.3">
      <c r="A22" s="128" t="s">
        <v>154</v>
      </c>
      <c r="B22" s="239"/>
      <c r="C22" s="24"/>
      <c r="D22" s="24"/>
      <c r="E22" s="24"/>
      <c r="F22" s="24"/>
      <c r="G22" s="24"/>
      <c r="H22" s="24"/>
      <c r="I22" s="24"/>
    </row>
    <row r="23" spans="1:9" ht="14.45" x14ac:dyDescent="0.3">
      <c r="A23" s="128" t="s">
        <v>269</v>
      </c>
      <c r="B23" s="240"/>
      <c r="C23" s="240"/>
      <c r="D23" s="240"/>
      <c r="E23" s="240"/>
      <c r="F23" s="240"/>
      <c r="G23" s="240"/>
      <c r="H23" s="240"/>
      <c r="I23" s="240"/>
    </row>
    <row r="24" spans="1:9" ht="14.45" x14ac:dyDescent="0.3">
      <c r="A24" s="128" t="s">
        <v>155</v>
      </c>
      <c r="B24" s="240"/>
      <c r="C24" s="238">
        <f t="shared" ref="C24:I24" si="7">B24</f>
        <v>0</v>
      </c>
      <c r="D24" s="238">
        <f t="shared" si="7"/>
        <v>0</v>
      </c>
      <c r="E24" s="238">
        <f t="shared" si="7"/>
        <v>0</v>
      </c>
      <c r="F24" s="238">
        <f t="shared" si="7"/>
        <v>0</v>
      </c>
      <c r="G24" s="238">
        <f t="shared" si="7"/>
        <v>0</v>
      </c>
      <c r="H24" s="238">
        <f t="shared" si="7"/>
        <v>0</v>
      </c>
      <c r="I24" s="238">
        <f t="shared" si="7"/>
        <v>0</v>
      </c>
    </row>
    <row r="25" spans="1:9" ht="14.45" x14ac:dyDescent="0.3">
      <c r="A25" s="128" t="s">
        <v>157</v>
      </c>
      <c r="B25" s="238">
        <f t="shared" ref="B25:I25" si="8">IF(B23-B24&lt;=0,0,B23-B24)</f>
        <v>0</v>
      </c>
      <c r="C25" s="238">
        <f t="shared" si="8"/>
        <v>0</v>
      </c>
      <c r="D25" s="238">
        <f t="shared" si="8"/>
        <v>0</v>
      </c>
      <c r="E25" s="238">
        <f t="shared" si="8"/>
        <v>0</v>
      </c>
      <c r="F25" s="238">
        <f t="shared" si="8"/>
        <v>0</v>
      </c>
      <c r="G25" s="238">
        <f t="shared" si="8"/>
        <v>0</v>
      </c>
      <c r="H25" s="238">
        <f t="shared" si="8"/>
        <v>0</v>
      </c>
      <c r="I25" s="238">
        <f t="shared" si="8"/>
        <v>0</v>
      </c>
    </row>
    <row r="26" spans="1:9" x14ac:dyDescent="0.25">
      <c r="A26" s="128" t="s">
        <v>158</v>
      </c>
      <c r="B26" s="241"/>
      <c r="C26" s="24"/>
      <c r="D26" s="24"/>
      <c r="E26" s="24"/>
      <c r="F26" s="24"/>
      <c r="G26" s="24"/>
      <c r="H26" s="24"/>
      <c r="I26" s="24"/>
    </row>
    <row r="27" spans="1:9" x14ac:dyDescent="0.25">
      <c r="A27" s="128" t="s">
        <v>156</v>
      </c>
      <c r="B27" s="24">
        <f t="shared" ref="B27:I27" si="9">(B25*$B22)*$B26</f>
        <v>0</v>
      </c>
      <c r="C27" s="24">
        <f t="shared" si="9"/>
        <v>0</v>
      </c>
      <c r="D27" s="24">
        <f t="shared" si="9"/>
        <v>0</v>
      </c>
      <c r="E27" s="24">
        <f t="shared" si="9"/>
        <v>0</v>
      </c>
      <c r="F27" s="24">
        <f t="shared" si="9"/>
        <v>0</v>
      </c>
      <c r="G27" s="24">
        <f t="shared" si="9"/>
        <v>0</v>
      </c>
      <c r="H27" s="24">
        <f t="shared" si="9"/>
        <v>0</v>
      </c>
      <c r="I27" s="24">
        <f t="shared" si="9"/>
        <v>0</v>
      </c>
    </row>
    <row r="28" spans="1:9" x14ac:dyDescent="0.25">
      <c r="A28" s="110" t="s">
        <v>124</v>
      </c>
    </row>
    <row r="29" spans="1:9" x14ac:dyDescent="0.25">
      <c r="A29" s="140" t="s">
        <v>270</v>
      </c>
      <c r="B29" s="79">
        <f>'Space Categories &amp; Terms'!B12</f>
        <v>0</v>
      </c>
    </row>
    <row r="30" spans="1:9" x14ac:dyDescent="0.25">
      <c r="A30" s="128" t="s">
        <v>154</v>
      </c>
      <c r="B30" s="239"/>
      <c r="C30" s="24"/>
      <c r="D30" s="24"/>
      <c r="E30" s="24"/>
      <c r="F30" s="24"/>
      <c r="G30" s="24"/>
      <c r="H30" s="24"/>
      <c r="I30" s="24"/>
    </row>
    <row r="31" spans="1:9" x14ac:dyDescent="0.25">
      <c r="A31" s="128" t="s">
        <v>269</v>
      </c>
      <c r="B31" s="240"/>
      <c r="C31" s="240"/>
      <c r="D31" s="240"/>
      <c r="E31" s="240"/>
      <c r="F31" s="240"/>
      <c r="G31" s="240"/>
      <c r="H31" s="240"/>
      <c r="I31" s="240"/>
    </row>
    <row r="32" spans="1:9" x14ac:dyDescent="0.25">
      <c r="A32" s="128" t="s">
        <v>155</v>
      </c>
      <c r="B32" s="240"/>
      <c r="C32" s="238">
        <f t="shared" ref="C32:I32" si="10">B32</f>
        <v>0</v>
      </c>
      <c r="D32" s="238">
        <f t="shared" si="10"/>
        <v>0</v>
      </c>
      <c r="E32" s="238">
        <f t="shared" si="10"/>
        <v>0</v>
      </c>
      <c r="F32" s="238">
        <f t="shared" si="10"/>
        <v>0</v>
      </c>
      <c r="G32" s="238">
        <f t="shared" si="10"/>
        <v>0</v>
      </c>
      <c r="H32" s="238">
        <f t="shared" si="10"/>
        <v>0</v>
      </c>
      <c r="I32" s="238">
        <f t="shared" si="10"/>
        <v>0</v>
      </c>
    </row>
    <row r="33" spans="1:9" x14ac:dyDescent="0.25">
      <c r="A33" s="128" t="s">
        <v>157</v>
      </c>
      <c r="B33" s="238">
        <f t="shared" ref="B33:I33" si="11">IF(B31-B32&lt;=0,0,B31-B32)</f>
        <v>0</v>
      </c>
      <c r="C33" s="238">
        <f t="shared" si="11"/>
        <v>0</v>
      </c>
      <c r="D33" s="238">
        <f t="shared" si="11"/>
        <v>0</v>
      </c>
      <c r="E33" s="238">
        <f t="shared" si="11"/>
        <v>0</v>
      </c>
      <c r="F33" s="238">
        <f t="shared" si="11"/>
        <v>0</v>
      </c>
      <c r="G33" s="238">
        <f t="shared" si="11"/>
        <v>0</v>
      </c>
      <c r="H33" s="238">
        <f t="shared" si="11"/>
        <v>0</v>
      </c>
      <c r="I33" s="238">
        <f t="shared" si="11"/>
        <v>0</v>
      </c>
    </row>
    <row r="34" spans="1:9" x14ac:dyDescent="0.25">
      <c r="A34" s="128" t="s">
        <v>158</v>
      </c>
      <c r="B34" s="241"/>
      <c r="C34" s="24"/>
      <c r="D34" s="24"/>
      <c r="E34" s="24"/>
      <c r="F34" s="24"/>
      <c r="G34" s="24"/>
      <c r="H34" s="24"/>
      <c r="I34" s="24"/>
    </row>
    <row r="35" spans="1:9" x14ac:dyDescent="0.25">
      <c r="A35" s="128" t="s">
        <v>156</v>
      </c>
      <c r="B35" s="24">
        <f t="shared" ref="B35:I35" si="12">(B33*$B30)*$B34</f>
        <v>0</v>
      </c>
      <c r="C35" s="24">
        <f t="shared" si="12"/>
        <v>0</v>
      </c>
      <c r="D35" s="24">
        <f t="shared" si="12"/>
        <v>0</v>
      </c>
      <c r="E35" s="24">
        <f t="shared" si="12"/>
        <v>0</v>
      </c>
      <c r="F35" s="24">
        <f t="shared" si="12"/>
        <v>0</v>
      </c>
      <c r="G35" s="24">
        <f t="shared" si="12"/>
        <v>0</v>
      </c>
      <c r="H35" s="24">
        <f t="shared" si="12"/>
        <v>0</v>
      </c>
      <c r="I35" s="24">
        <f t="shared" si="12"/>
        <v>0</v>
      </c>
    </row>
    <row r="36" spans="1:9" x14ac:dyDescent="0.25">
      <c r="A36" s="25" t="s">
        <v>128</v>
      </c>
      <c r="B36" s="24"/>
      <c r="C36" s="24"/>
      <c r="D36" s="24"/>
      <c r="E36" s="24"/>
      <c r="F36" s="24"/>
      <c r="G36" s="24"/>
      <c r="H36" s="24"/>
      <c r="I36" s="24"/>
    </row>
    <row r="37" spans="1:9" x14ac:dyDescent="0.25">
      <c r="A37" s="140" t="s">
        <v>270</v>
      </c>
      <c r="B37" s="79">
        <f>'Space Categories &amp; Terms'!B11</f>
        <v>0</v>
      </c>
      <c r="C37" s="24"/>
      <c r="D37" s="24"/>
      <c r="E37" s="24"/>
      <c r="F37" s="24"/>
      <c r="G37" s="24"/>
      <c r="H37" s="24"/>
      <c r="I37" s="24"/>
    </row>
    <row r="38" spans="1:9" x14ac:dyDescent="0.25">
      <c r="A38" s="128" t="s">
        <v>154</v>
      </c>
      <c r="B38" s="239"/>
      <c r="C38" s="24"/>
      <c r="D38" s="24"/>
      <c r="E38" s="24"/>
      <c r="F38" s="24"/>
      <c r="G38" s="24"/>
      <c r="H38" s="24"/>
      <c r="I38" s="24"/>
    </row>
    <row r="39" spans="1:9" x14ac:dyDescent="0.25">
      <c r="A39" s="128" t="s">
        <v>269</v>
      </c>
      <c r="B39" s="240"/>
      <c r="C39" s="240"/>
      <c r="D39" s="240"/>
      <c r="E39" s="240"/>
      <c r="F39" s="240"/>
      <c r="G39" s="240"/>
      <c r="H39" s="240"/>
      <c r="I39" s="240"/>
    </row>
    <row r="40" spans="1:9" x14ac:dyDescent="0.25">
      <c r="A40" s="128" t="s">
        <v>155</v>
      </c>
      <c r="B40" s="240"/>
      <c r="C40" s="238">
        <f t="shared" ref="C40:I40" si="13">B40</f>
        <v>0</v>
      </c>
      <c r="D40" s="238">
        <f t="shared" si="13"/>
        <v>0</v>
      </c>
      <c r="E40" s="238">
        <f t="shared" si="13"/>
        <v>0</v>
      </c>
      <c r="F40" s="238">
        <f t="shared" si="13"/>
        <v>0</v>
      </c>
      <c r="G40" s="238">
        <f t="shared" si="13"/>
        <v>0</v>
      </c>
      <c r="H40" s="238">
        <f t="shared" si="13"/>
        <v>0</v>
      </c>
      <c r="I40" s="238">
        <f t="shared" si="13"/>
        <v>0</v>
      </c>
    </row>
    <row r="41" spans="1:9" x14ac:dyDescent="0.25">
      <c r="A41" s="128" t="s">
        <v>157</v>
      </c>
      <c r="B41" s="238">
        <f t="shared" ref="B41:I41" si="14">IF(B39-B40&lt;=0,0,B39-B40)</f>
        <v>0</v>
      </c>
      <c r="C41" s="238">
        <f t="shared" si="14"/>
        <v>0</v>
      </c>
      <c r="D41" s="238">
        <f t="shared" si="14"/>
        <v>0</v>
      </c>
      <c r="E41" s="238">
        <f t="shared" si="14"/>
        <v>0</v>
      </c>
      <c r="F41" s="238">
        <f t="shared" si="14"/>
        <v>0</v>
      </c>
      <c r="G41" s="238">
        <f t="shared" si="14"/>
        <v>0</v>
      </c>
      <c r="H41" s="238">
        <f t="shared" si="14"/>
        <v>0</v>
      </c>
      <c r="I41" s="238">
        <f t="shared" si="14"/>
        <v>0</v>
      </c>
    </row>
    <row r="42" spans="1:9" x14ac:dyDescent="0.25">
      <c r="A42" s="128" t="s">
        <v>158</v>
      </c>
      <c r="B42" s="241"/>
      <c r="C42" s="24"/>
      <c r="D42" s="24"/>
      <c r="E42" s="24"/>
      <c r="F42" s="24"/>
      <c r="G42" s="24"/>
      <c r="H42" s="24"/>
      <c r="I42" s="24"/>
    </row>
    <row r="43" spans="1:9" x14ac:dyDescent="0.25">
      <c r="A43" s="128" t="s">
        <v>156</v>
      </c>
      <c r="B43" s="24">
        <f t="shared" ref="B43:I43" si="15">(B41*$B38)*$B42</f>
        <v>0</v>
      </c>
      <c r="C43" s="24">
        <f t="shared" si="15"/>
        <v>0</v>
      </c>
      <c r="D43" s="24">
        <f t="shared" si="15"/>
        <v>0</v>
      </c>
      <c r="E43" s="24">
        <f t="shared" si="15"/>
        <v>0</v>
      </c>
      <c r="F43" s="24">
        <f t="shared" si="15"/>
        <v>0</v>
      </c>
      <c r="G43" s="24">
        <f t="shared" si="15"/>
        <v>0</v>
      </c>
      <c r="H43" s="24">
        <f t="shared" si="15"/>
        <v>0</v>
      </c>
      <c r="I43" s="24">
        <f t="shared" si="15"/>
        <v>0</v>
      </c>
    </row>
    <row r="44" spans="1:9" x14ac:dyDescent="0.25">
      <c r="A44" s="25" t="s">
        <v>125</v>
      </c>
      <c r="B44" s="24"/>
      <c r="C44" s="24"/>
      <c r="D44" s="24"/>
      <c r="E44" s="24"/>
      <c r="F44" s="24"/>
      <c r="G44" s="24"/>
      <c r="H44" s="24"/>
      <c r="I44" s="24"/>
    </row>
    <row r="45" spans="1:9" x14ac:dyDescent="0.25">
      <c r="A45" s="140" t="s">
        <v>270</v>
      </c>
      <c r="B45" s="79">
        <f>'Space Categories &amp; Terms'!B14</f>
        <v>0</v>
      </c>
      <c r="C45" s="24"/>
      <c r="D45" s="24"/>
      <c r="E45" s="24"/>
      <c r="F45" s="24"/>
      <c r="G45" s="24"/>
      <c r="H45" s="24"/>
      <c r="I45" s="24"/>
    </row>
    <row r="46" spans="1:9" x14ac:dyDescent="0.25">
      <c r="A46" s="128" t="s">
        <v>154</v>
      </c>
      <c r="B46" s="239"/>
      <c r="C46" s="24"/>
      <c r="D46" s="24"/>
      <c r="E46" s="24"/>
      <c r="F46" s="24"/>
      <c r="G46" s="24"/>
      <c r="H46" s="24"/>
      <c r="I46" s="24"/>
    </row>
    <row r="47" spans="1:9" x14ac:dyDescent="0.25">
      <c r="A47" s="128" t="s">
        <v>269</v>
      </c>
      <c r="B47" s="240"/>
      <c r="C47" s="240"/>
      <c r="D47" s="240"/>
      <c r="E47" s="240"/>
      <c r="F47" s="240"/>
      <c r="G47" s="240"/>
      <c r="H47" s="240"/>
      <c r="I47" s="240"/>
    </row>
    <row r="48" spans="1:9" x14ac:dyDescent="0.25">
      <c r="A48" s="128" t="s">
        <v>155</v>
      </c>
      <c r="B48" s="240"/>
      <c r="C48" s="238">
        <f t="shared" ref="C48:I48" si="16">B48</f>
        <v>0</v>
      </c>
      <c r="D48" s="238">
        <f t="shared" si="16"/>
        <v>0</v>
      </c>
      <c r="E48" s="238">
        <f t="shared" si="16"/>
        <v>0</v>
      </c>
      <c r="F48" s="238">
        <f t="shared" si="16"/>
        <v>0</v>
      </c>
      <c r="G48" s="238">
        <f t="shared" si="16"/>
        <v>0</v>
      </c>
      <c r="H48" s="238">
        <f t="shared" si="16"/>
        <v>0</v>
      </c>
      <c r="I48" s="238">
        <f t="shared" si="16"/>
        <v>0</v>
      </c>
    </row>
    <row r="49" spans="1:9" x14ac:dyDescent="0.25">
      <c r="A49" s="128" t="s">
        <v>157</v>
      </c>
      <c r="B49" s="238">
        <f t="shared" ref="B49:I49" si="17">IF(B47-B48&lt;=0,0,B47-B48)</f>
        <v>0</v>
      </c>
      <c r="C49" s="238">
        <f t="shared" si="17"/>
        <v>0</v>
      </c>
      <c r="D49" s="238">
        <f t="shared" si="17"/>
        <v>0</v>
      </c>
      <c r="E49" s="238">
        <f t="shared" si="17"/>
        <v>0</v>
      </c>
      <c r="F49" s="238">
        <f t="shared" si="17"/>
        <v>0</v>
      </c>
      <c r="G49" s="238">
        <f t="shared" si="17"/>
        <v>0</v>
      </c>
      <c r="H49" s="238">
        <f t="shared" si="17"/>
        <v>0</v>
      </c>
      <c r="I49" s="238">
        <f t="shared" si="17"/>
        <v>0</v>
      </c>
    </row>
    <row r="50" spans="1:9" x14ac:dyDescent="0.25">
      <c r="A50" s="128" t="s">
        <v>158</v>
      </c>
      <c r="B50" s="241"/>
      <c r="C50" s="24"/>
      <c r="D50" s="24"/>
      <c r="E50" s="24"/>
      <c r="F50" s="24"/>
      <c r="G50" s="24"/>
      <c r="H50" s="24"/>
      <c r="I50" s="24"/>
    </row>
    <row r="51" spans="1:9" x14ac:dyDescent="0.25">
      <c r="A51" s="128" t="s">
        <v>156</v>
      </c>
      <c r="B51" s="24">
        <f t="shared" ref="B51:I51" si="18">(B49*$B46)*$B50</f>
        <v>0</v>
      </c>
      <c r="C51" s="24">
        <f t="shared" si="18"/>
        <v>0</v>
      </c>
      <c r="D51" s="24">
        <f t="shared" si="18"/>
        <v>0</v>
      </c>
      <c r="E51" s="24">
        <f t="shared" si="18"/>
        <v>0</v>
      </c>
      <c r="F51" s="24">
        <f t="shared" si="18"/>
        <v>0</v>
      </c>
      <c r="G51" s="24">
        <f t="shared" si="18"/>
        <v>0</v>
      </c>
      <c r="H51" s="24">
        <f t="shared" si="18"/>
        <v>0</v>
      </c>
      <c r="I51" s="24">
        <f t="shared" si="18"/>
        <v>0</v>
      </c>
    </row>
    <row r="52" spans="1:9" x14ac:dyDescent="0.25">
      <c r="A52" s="25" t="s">
        <v>127</v>
      </c>
      <c r="B52" s="24"/>
      <c r="C52" s="24"/>
      <c r="D52" s="24"/>
      <c r="E52" s="24"/>
      <c r="F52" s="24"/>
      <c r="G52" s="24"/>
      <c r="H52" s="24"/>
      <c r="I52" s="24"/>
    </row>
    <row r="53" spans="1:9" x14ac:dyDescent="0.25">
      <c r="A53" s="140" t="s">
        <v>270</v>
      </c>
      <c r="B53" s="79">
        <f>'Space Categories &amp; Terms'!B13</f>
        <v>0</v>
      </c>
      <c r="C53" s="24"/>
      <c r="D53" s="24"/>
      <c r="E53" s="24"/>
      <c r="F53" s="24"/>
      <c r="G53" s="24"/>
      <c r="H53" s="24"/>
      <c r="I53" s="24"/>
    </row>
    <row r="54" spans="1:9" x14ac:dyDescent="0.25">
      <c r="A54" s="128" t="s">
        <v>154</v>
      </c>
      <c r="B54" s="239"/>
      <c r="C54" s="24"/>
      <c r="D54" s="24"/>
      <c r="E54" s="24"/>
      <c r="F54" s="24"/>
      <c r="G54" s="24"/>
      <c r="H54" s="24"/>
      <c r="I54" s="24"/>
    </row>
    <row r="55" spans="1:9" x14ac:dyDescent="0.25">
      <c r="A55" s="128" t="s">
        <v>269</v>
      </c>
      <c r="B55" s="240"/>
      <c r="C55" s="240"/>
      <c r="D55" s="240"/>
      <c r="E55" s="240"/>
      <c r="F55" s="240"/>
      <c r="G55" s="240"/>
      <c r="H55" s="240"/>
      <c r="I55" s="240"/>
    </row>
    <row r="56" spans="1:9" x14ac:dyDescent="0.25">
      <c r="A56" s="128" t="s">
        <v>155</v>
      </c>
      <c r="B56" s="240"/>
      <c r="C56" s="238">
        <f t="shared" ref="C56:I56" si="19">B56</f>
        <v>0</v>
      </c>
      <c r="D56" s="238">
        <f t="shared" si="19"/>
        <v>0</v>
      </c>
      <c r="E56" s="238">
        <f t="shared" si="19"/>
        <v>0</v>
      </c>
      <c r="F56" s="238">
        <f t="shared" si="19"/>
        <v>0</v>
      </c>
      <c r="G56" s="238">
        <f t="shared" si="19"/>
        <v>0</v>
      </c>
      <c r="H56" s="238">
        <f t="shared" si="19"/>
        <v>0</v>
      </c>
      <c r="I56" s="238">
        <f t="shared" si="19"/>
        <v>0</v>
      </c>
    </row>
    <row r="57" spans="1:9" x14ac:dyDescent="0.25">
      <c r="A57" s="128" t="s">
        <v>157</v>
      </c>
      <c r="B57" s="238">
        <f t="shared" ref="B57:I57" si="20">IF(B55-B56&lt;=0,0,B55-B56)</f>
        <v>0</v>
      </c>
      <c r="C57" s="238">
        <f t="shared" si="20"/>
        <v>0</v>
      </c>
      <c r="D57" s="238">
        <f t="shared" si="20"/>
        <v>0</v>
      </c>
      <c r="E57" s="238">
        <f t="shared" si="20"/>
        <v>0</v>
      </c>
      <c r="F57" s="238">
        <f t="shared" si="20"/>
        <v>0</v>
      </c>
      <c r="G57" s="238">
        <f t="shared" si="20"/>
        <v>0</v>
      </c>
      <c r="H57" s="238">
        <f t="shared" si="20"/>
        <v>0</v>
      </c>
      <c r="I57" s="238">
        <f t="shared" si="20"/>
        <v>0</v>
      </c>
    </row>
    <row r="58" spans="1:9" x14ac:dyDescent="0.25">
      <c r="A58" s="128" t="s">
        <v>158</v>
      </c>
      <c r="B58" s="241"/>
      <c r="C58" s="24"/>
      <c r="D58" s="24"/>
      <c r="E58" s="24"/>
      <c r="F58" s="24"/>
      <c r="G58" s="24"/>
      <c r="H58" s="24"/>
      <c r="I58" s="24"/>
    </row>
    <row r="59" spans="1:9" x14ac:dyDescent="0.25">
      <c r="A59" s="128" t="s">
        <v>156</v>
      </c>
      <c r="B59" s="24">
        <f t="shared" ref="B59:I59" si="21">(B57*$B54)*$B58</f>
        <v>0</v>
      </c>
      <c r="C59" s="24">
        <f t="shared" si="21"/>
        <v>0</v>
      </c>
      <c r="D59" s="24">
        <f t="shared" si="21"/>
        <v>0</v>
      </c>
      <c r="E59" s="24">
        <f t="shared" si="21"/>
        <v>0</v>
      </c>
      <c r="F59" s="24">
        <f t="shared" si="21"/>
        <v>0</v>
      </c>
      <c r="G59" s="24">
        <f t="shared" si="21"/>
        <v>0</v>
      </c>
      <c r="H59" s="24">
        <f t="shared" si="21"/>
        <v>0</v>
      </c>
      <c r="I59" s="24">
        <f t="shared" si="21"/>
        <v>0</v>
      </c>
    </row>
    <row r="60" spans="1:9" x14ac:dyDescent="0.25">
      <c r="A60" s="25" t="s">
        <v>167</v>
      </c>
      <c r="B60" s="24"/>
      <c r="C60" s="24"/>
      <c r="D60" s="24"/>
      <c r="E60" s="24"/>
      <c r="F60" s="24"/>
      <c r="G60" s="24"/>
      <c r="H60" s="24"/>
      <c r="I60" s="24"/>
    </row>
    <row r="61" spans="1:9" x14ac:dyDescent="0.25">
      <c r="A61" s="140" t="s">
        <v>270</v>
      </c>
      <c r="B61" s="79">
        <f>'Space Categories &amp; Terms'!B14</f>
        <v>0</v>
      </c>
      <c r="C61" s="24"/>
      <c r="D61" s="24"/>
      <c r="E61" s="24"/>
      <c r="F61" s="24"/>
      <c r="G61" s="24"/>
      <c r="H61" s="24"/>
      <c r="I61" s="24"/>
    </row>
    <row r="62" spans="1:9" x14ac:dyDescent="0.25">
      <c r="A62" s="128" t="s">
        <v>154</v>
      </c>
      <c r="B62" s="239"/>
      <c r="C62" s="24"/>
      <c r="D62" s="24"/>
      <c r="E62" s="24"/>
      <c r="F62" s="24"/>
      <c r="G62" s="24"/>
      <c r="H62" s="24"/>
      <c r="I62" s="24"/>
    </row>
    <row r="63" spans="1:9" x14ac:dyDescent="0.25">
      <c r="A63" s="128" t="s">
        <v>269</v>
      </c>
      <c r="B63" s="240"/>
      <c r="C63" s="240"/>
      <c r="D63" s="240"/>
      <c r="E63" s="240"/>
      <c r="F63" s="240"/>
      <c r="G63" s="240"/>
      <c r="H63" s="240"/>
      <c r="I63" s="240"/>
    </row>
    <row r="64" spans="1:9" x14ac:dyDescent="0.25">
      <c r="A64" s="128" t="s">
        <v>155</v>
      </c>
      <c r="B64" s="240"/>
      <c r="C64" s="238">
        <f t="shared" ref="C64:I64" si="22">B64</f>
        <v>0</v>
      </c>
      <c r="D64" s="238">
        <f t="shared" si="22"/>
        <v>0</v>
      </c>
      <c r="E64" s="238">
        <f t="shared" si="22"/>
        <v>0</v>
      </c>
      <c r="F64" s="238">
        <f t="shared" si="22"/>
        <v>0</v>
      </c>
      <c r="G64" s="238">
        <f t="shared" si="22"/>
        <v>0</v>
      </c>
      <c r="H64" s="238">
        <f t="shared" si="22"/>
        <v>0</v>
      </c>
      <c r="I64" s="238">
        <f t="shared" si="22"/>
        <v>0</v>
      </c>
    </row>
    <row r="65" spans="1:9" x14ac:dyDescent="0.25">
      <c r="A65" s="128" t="s">
        <v>157</v>
      </c>
      <c r="B65" s="238">
        <f t="shared" ref="B65:I65" si="23">IF(B63-B64&lt;=0,0,B63-B64)</f>
        <v>0</v>
      </c>
      <c r="C65" s="238">
        <f t="shared" si="23"/>
        <v>0</v>
      </c>
      <c r="D65" s="238">
        <f t="shared" si="23"/>
        <v>0</v>
      </c>
      <c r="E65" s="238">
        <f t="shared" si="23"/>
        <v>0</v>
      </c>
      <c r="F65" s="238">
        <f t="shared" si="23"/>
        <v>0</v>
      </c>
      <c r="G65" s="238">
        <f t="shared" si="23"/>
        <v>0</v>
      </c>
      <c r="H65" s="238">
        <f t="shared" si="23"/>
        <v>0</v>
      </c>
      <c r="I65" s="238">
        <f t="shared" si="23"/>
        <v>0</v>
      </c>
    </row>
    <row r="66" spans="1:9" x14ac:dyDescent="0.25">
      <c r="A66" s="128" t="s">
        <v>158</v>
      </c>
      <c r="B66" s="241"/>
      <c r="C66" s="24"/>
      <c r="D66" s="24"/>
      <c r="E66" s="24"/>
      <c r="F66" s="24"/>
      <c r="G66" s="24"/>
      <c r="H66" s="24"/>
      <c r="I66" s="24"/>
    </row>
    <row r="67" spans="1:9" x14ac:dyDescent="0.25">
      <c r="A67" s="128" t="s">
        <v>156</v>
      </c>
      <c r="B67" s="24">
        <f t="shared" ref="B67:I67" si="24">(B65*$B62)*$B66</f>
        <v>0</v>
      </c>
      <c r="C67" s="24">
        <f t="shared" si="24"/>
        <v>0</v>
      </c>
      <c r="D67" s="24">
        <f t="shared" si="24"/>
        <v>0</v>
      </c>
      <c r="E67" s="24">
        <f t="shared" si="24"/>
        <v>0</v>
      </c>
      <c r="F67" s="24">
        <f t="shared" si="24"/>
        <v>0</v>
      </c>
      <c r="G67" s="24">
        <f t="shared" si="24"/>
        <v>0</v>
      </c>
      <c r="H67" s="24">
        <f t="shared" si="24"/>
        <v>0</v>
      </c>
      <c r="I67" s="24">
        <f t="shared" si="24"/>
        <v>0</v>
      </c>
    </row>
    <row r="68" spans="1:9" x14ac:dyDescent="0.25">
      <c r="A68" s="25" t="s">
        <v>355</v>
      </c>
      <c r="B68" s="24"/>
      <c r="C68" s="24"/>
      <c r="D68" s="24"/>
      <c r="E68" s="24"/>
      <c r="F68" s="24"/>
      <c r="G68" s="24"/>
      <c r="H68" s="24"/>
      <c r="I68" s="24"/>
    </row>
    <row r="69" spans="1:9" x14ac:dyDescent="0.25">
      <c r="A69" s="140" t="s">
        <v>270</v>
      </c>
      <c r="B69" s="79">
        <f>'Space Categories &amp; Terms'!B15</f>
        <v>0</v>
      </c>
      <c r="C69" s="24"/>
      <c r="D69" s="24"/>
      <c r="E69" s="24"/>
      <c r="F69" s="24"/>
      <c r="G69" s="24"/>
      <c r="H69" s="24"/>
      <c r="I69" s="24"/>
    </row>
    <row r="70" spans="1:9" x14ac:dyDescent="0.25">
      <c r="A70" s="128" t="s">
        <v>154</v>
      </c>
      <c r="B70" s="239"/>
      <c r="C70" s="24"/>
      <c r="D70" s="24"/>
      <c r="E70" s="24"/>
      <c r="F70" s="24"/>
      <c r="G70" s="24"/>
      <c r="H70" s="24"/>
      <c r="I70" s="24"/>
    </row>
    <row r="71" spans="1:9" x14ac:dyDescent="0.25">
      <c r="A71" s="128" t="s">
        <v>269</v>
      </c>
      <c r="B71" s="240"/>
      <c r="C71" s="240"/>
      <c r="D71" s="240"/>
      <c r="E71" s="240"/>
      <c r="F71" s="240"/>
      <c r="G71" s="240"/>
      <c r="H71" s="240"/>
      <c r="I71" s="240"/>
    </row>
    <row r="72" spans="1:9" x14ac:dyDescent="0.25">
      <c r="A72" s="128" t="s">
        <v>155</v>
      </c>
      <c r="B72" s="240"/>
      <c r="C72" s="238">
        <f t="shared" ref="C72:I72" si="25">B72</f>
        <v>0</v>
      </c>
      <c r="D72" s="238">
        <f t="shared" si="25"/>
        <v>0</v>
      </c>
      <c r="E72" s="238">
        <f t="shared" si="25"/>
        <v>0</v>
      </c>
      <c r="F72" s="238">
        <f t="shared" si="25"/>
        <v>0</v>
      </c>
      <c r="G72" s="238">
        <f t="shared" si="25"/>
        <v>0</v>
      </c>
      <c r="H72" s="238">
        <f t="shared" si="25"/>
        <v>0</v>
      </c>
      <c r="I72" s="238">
        <f t="shared" si="25"/>
        <v>0</v>
      </c>
    </row>
    <row r="73" spans="1:9" x14ac:dyDescent="0.25">
      <c r="A73" s="128" t="s">
        <v>157</v>
      </c>
      <c r="B73" s="238">
        <f t="shared" ref="B73:I73" si="26">IF(B71-B72&lt;=0,0,B71-B72)</f>
        <v>0</v>
      </c>
      <c r="C73" s="238">
        <f t="shared" si="26"/>
        <v>0</v>
      </c>
      <c r="D73" s="238">
        <f t="shared" si="26"/>
        <v>0</v>
      </c>
      <c r="E73" s="238">
        <f t="shared" si="26"/>
        <v>0</v>
      </c>
      <c r="F73" s="238">
        <f t="shared" si="26"/>
        <v>0</v>
      </c>
      <c r="G73" s="238">
        <f t="shared" si="26"/>
        <v>0</v>
      </c>
      <c r="H73" s="238">
        <f t="shared" si="26"/>
        <v>0</v>
      </c>
      <c r="I73" s="238">
        <f t="shared" si="26"/>
        <v>0</v>
      </c>
    </row>
    <row r="74" spans="1:9" x14ac:dyDescent="0.25">
      <c r="A74" s="128" t="s">
        <v>158</v>
      </c>
      <c r="B74" s="241"/>
      <c r="C74" s="24"/>
      <c r="D74" s="24"/>
      <c r="E74" s="24"/>
      <c r="F74" s="24"/>
      <c r="G74" s="24"/>
      <c r="H74" s="24"/>
      <c r="I74" s="24"/>
    </row>
    <row r="75" spans="1:9" x14ac:dyDescent="0.25">
      <c r="A75" s="128" t="s">
        <v>156</v>
      </c>
      <c r="B75" s="24">
        <f t="shared" ref="B75:I75" si="27">(B73*$B70)*$B74</f>
        <v>0</v>
      </c>
      <c r="C75" s="24">
        <f t="shared" si="27"/>
        <v>0</v>
      </c>
      <c r="D75" s="24">
        <f t="shared" si="27"/>
        <v>0</v>
      </c>
      <c r="E75" s="24">
        <f t="shared" si="27"/>
        <v>0</v>
      </c>
      <c r="F75" s="24">
        <f t="shared" si="27"/>
        <v>0</v>
      </c>
      <c r="G75" s="24">
        <f t="shared" si="27"/>
        <v>0</v>
      </c>
      <c r="H75" s="24">
        <f t="shared" si="27"/>
        <v>0</v>
      </c>
      <c r="I75" s="24">
        <f t="shared" si="27"/>
        <v>0</v>
      </c>
    </row>
    <row r="76" spans="1:9" x14ac:dyDescent="0.25">
      <c r="A76" s="25" t="s">
        <v>356</v>
      </c>
      <c r="B76" s="24"/>
      <c r="C76" s="24"/>
      <c r="D76" s="24"/>
      <c r="E76" s="24"/>
      <c r="F76" s="24"/>
      <c r="G76" s="24"/>
      <c r="H76" s="24"/>
      <c r="I76" s="24"/>
    </row>
    <row r="77" spans="1:9" x14ac:dyDescent="0.25">
      <c r="A77" s="140" t="s">
        <v>270</v>
      </c>
      <c r="B77" s="79">
        <f>'Space Categories &amp; Terms'!B16</f>
        <v>0</v>
      </c>
      <c r="C77" s="24"/>
      <c r="D77" s="24"/>
      <c r="E77" s="24"/>
      <c r="F77" s="24"/>
      <c r="G77" s="24"/>
      <c r="H77" s="24"/>
      <c r="I77" s="24"/>
    </row>
    <row r="78" spans="1:9" x14ac:dyDescent="0.25">
      <c r="A78" s="128" t="s">
        <v>154</v>
      </c>
      <c r="B78" s="239"/>
      <c r="C78" s="24"/>
      <c r="D78" s="24"/>
      <c r="E78" s="24"/>
      <c r="F78" s="24"/>
      <c r="G78" s="24"/>
      <c r="H78" s="24"/>
      <c r="I78" s="24"/>
    </row>
    <row r="79" spans="1:9" x14ac:dyDescent="0.25">
      <c r="A79" s="128" t="s">
        <v>269</v>
      </c>
      <c r="B79" s="240"/>
      <c r="C79" s="240"/>
      <c r="D79" s="240"/>
      <c r="E79" s="240"/>
      <c r="F79" s="240"/>
      <c r="G79" s="240"/>
      <c r="H79" s="240"/>
      <c r="I79" s="240"/>
    </row>
    <row r="80" spans="1:9" x14ac:dyDescent="0.25">
      <c r="A80" s="128" t="s">
        <v>155</v>
      </c>
      <c r="B80" s="240"/>
      <c r="C80" s="238">
        <f t="shared" ref="C80:I80" si="28">B80</f>
        <v>0</v>
      </c>
      <c r="D80" s="238">
        <f t="shared" si="28"/>
        <v>0</v>
      </c>
      <c r="E80" s="238">
        <f t="shared" si="28"/>
        <v>0</v>
      </c>
      <c r="F80" s="238">
        <f t="shared" si="28"/>
        <v>0</v>
      </c>
      <c r="G80" s="238">
        <f t="shared" si="28"/>
        <v>0</v>
      </c>
      <c r="H80" s="238">
        <f t="shared" si="28"/>
        <v>0</v>
      </c>
      <c r="I80" s="238">
        <f t="shared" si="28"/>
        <v>0</v>
      </c>
    </row>
    <row r="81" spans="1:9" x14ac:dyDescent="0.25">
      <c r="A81" s="128" t="s">
        <v>157</v>
      </c>
      <c r="B81" s="238">
        <f t="shared" ref="B81:I81" si="29">IF(B79-B80&lt;=0,0,B79-B80)</f>
        <v>0</v>
      </c>
      <c r="C81" s="238">
        <f t="shared" si="29"/>
        <v>0</v>
      </c>
      <c r="D81" s="238">
        <f t="shared" si="29"/>
        <v>0</v>
      </c>
      <c r="E81" s="238">
        <f t="shared" si="29"/>
        <v>0</v>
      </c>
      <c r="F81" s="238">
        <f t="shared" si="29"/>
        <v>0</v>
      </c>
      <c r="G81" s="238">
        <f t="shared" si="29"/>
        <v>0</v>
      </c>
      <c r="H81" s="238">
        <f t="shared" si="29"/>
        <v>0</v>
      </c>
      <c r="I81" s="238">
        <f t="shared" si="29"/>
        <v>0</v>
      </c>
    </row>
    <row r="82" spans="1:9" x14ac:dyDescent="0.25">
      <c r="A82" s="128" t="s">
        <v>158</v>
      </c>
      <c r="B82" s="241"/>
      <c r="C82" s="24"/>
      <c r="D82" s="24"/>
      <c r="E82" s="24"/>
      <c r="F82" s="24"/>
      <c r="G82" s="24"/>
      <c r="H82" s="24"/>
      <c r="I82" s="24"/>
    </row>
    <row r="83" spans="1:9" x14ac:dyDescent="0.25">
      <c r="A83" s="128" t="s">
        <v>156</v>
      </c>
      <c r="B83" s="24">
        <f t="shared" ref="B83:I83" si="30">(B81*$B78)*$B82</f>
        <v>0</v>
      </c>
      <c r="C83" s="24">
        <f t="shared" si="30"/>
        <v>0</v>
      </c>
      <c r="D83" s="24">
        <f t="shared" si="30"/>
        <v>0</v>
      </c>
      <c r="E83" s="24">
        <f t="shared" si="30"/>
        <v>0</v>
      </c>
      <c r="F83" s="24">
        <f t="shared" si="30"/>
        <v>0</v>
      </c>
      <c r="G83" s="24">
        <f t="shared" si="30"/>
        <v>0</v>
      </c>
      <c r="H83" s="24">
        <f t="shared" si="30"/>
        <v>0</v>
      </c>
      <c r="I83" s="24">
        <f t="shared" si="30"/>
        <v>0</v>
      </c>
    </row>
    <row r="84" spans="1:9" x14ac:dyDescent="0.25">
      <c r="A84" s="23" t="str">
        <f>'Absorption &amp; Growth'!A71</f>
        <v>Upstairs Residential Units (Type A)</v>
      </c>
      <c r="B84" s="24"/>
      <c r="C84" s="24"/>
      <c r="D84" s="24"/>
      <c r="E84" s="24"/>
      <c r="F84" s="24"/>
      <c r="G84" s="24"/>
      <c r="H84" s="24"/>
      <c r="I84" s="24"/>
    </row>
    <row r="85" spans="1:9" x14ac:dyDescent="0.25">
      <c r="A85" s="140" t="s">
        <v>270</v>
      </c>
      <c r="B85" s="79">
        <f>'Space Categories &amp; Terms'!B17</f>
        <v>0</v>
      </c>
      <c r="C85" s="24"/>
      <c r="D85" s="24"/>
      <c r="E85" s="24"/>
      <c r="F85" s="24"/>
      <c r="G85" s="24"/>
      <c r="H85" s="24"/>
      <c r="I85" s="24"/>
    </row>
    <row r="86" spans="1:9" x14ac:dyDescent="0.25">
      <c r="A86" s="128" t="s">
        <v>154</v>
      </c>
      <c r="B86" s="239"/>
      <c r="C86" s="24"/>
      <c r="D86" s="24"/>
      <c r="E86" s="24"/>
      <c r="F86" s="24"/>
      <c r="G86" s="24"/>
      <c r="H86" s="24"/>
      <c r="I86" s="24"/>
    </row>
    <row r="87" spans="1:9" x14ac:dyDescent="0.25">
      <c r="A87" s="128" t="s">
        <v>269</v>
      </c>
      <c r="B87" s="240"/>
      <c r="C87" s="240"/>
      <c r="D87" s="240"/>
      <c r="E87" s="240"/>
      <c r="F87" s="240"/>
      <c r="G87" s="240"/>
      <c r="H87" s="240"/>
      <c r="I87" s="240"/>
    </row>
    <row r="88" spans="1:9" x14ac:dyDescent="0.25">
      <c r="A88" s="128" t="s">
        <v>155</v>
      </c>
      <c r="B88" s="240"/>
      <c r="C88" s="238">
        <v>0</v>
      </c>
      <c r="D88" s="238">
        <v>0</v>
      </c>
      <c r="E88" s="238">
        <f>D88</f>
        <v>0</v>
      </c>
      <c r="F88" s="238">
        <f>E88</f>
        <v>0</v>
      </c>
      <c r="G88" s="238">
        <f>F88</f>
        <v>0</v>
      </c>
      <c r="H88" s="238">
        <f>G88</f>
        <v>0</v>
      </c>
      <c r="I88" s="238">
        <f>H88</f>
        <v>0</v>
      </c>
    </row>
    <row r="89" spans="1:9" x14ac:dyDescent="0.25">
      <c r="A89" s="128" t="s">
        <v>157</v>
      </c>
      <c r="B89" s="238">
        <f t="shared" ref="B89:I89" si="31">IF(B87-B88&lt;=0,0,B87-B88)</f>
        <v>0</v>
      </c>
      <c r="C89" s="238">
        <f t="shared" si="31"/>
        <v>0</v>
      </c>
      <c r="D89" s="238">
        <f t="shared" si="31"/>
        <v>0</v>
      </c>
      <c r="E89" s="238">
        <f t="shared" si="31"/>
        <v>0</v>
      </c>
      <c r="F89" s="238">
        <f t="shared" si="31"/>
        <v>0</v>
      </c>
      <c r="G89" s="238">
        <f t="shared" si="31"/>
        <v>0</v>
      </c>
      <c r="H89" s="238">
        <f t="shared" si="31"/>
        <v>0</v>
      </c>
      <c r="I89" s="238">
        <f t="shared" si="31"/>
        <v>0</v>
      </c>
    </row>
    <row r="90" spans="1:9" x14ac:dyDescent="0.25">
      <c r="A90" s="128" t="s">
        <v>158</v>
      </c>
      <c r="B90" s="241"/>
      <c r="C90" s="24"/>
      <c r="D90" s="24"/>
      <c r="E90" s="24"/>
      <c r="F90" s="24"/>
      <c r="G90" s="24"/>
      <c r="H90" s="24"/>
      <c r="I90" s="24"/>
    </row>
    <row r="91" spans="1:9" x14ac:dyDescent="0.25">
      <c r="A91" s="128" t="s">
        <v>156</v>
      </c>
      <c r="B91" s="24">
        <f t="shared" ref="B91:I91" si="32">(B89*$B86)*$B90</f>
        <v>0</v>
      </c>
      <c r="C91" s="24">
        <f t="shared" si="32"/>
        <v>0</v>
      </c>
      <c r="D91" s="24">
        <f t="shared" si="32"/>
        <v>0</v>
      </c>
      <c r="E91" s="24">
        <f t="shared" si="32"/>
        <v>0</v>
      </c>
      <c r="F91" s="24">
        <f t="shared" si="32"/>
        <v>0</v>
      </c>
      <c r="G91" s="24">
        <f t="shared" si="32"/>
        <v>0</v>
      </c>
      <c r="H91" s="24">
        <f t="shared" si="32"/>
        <v>0</v>
      </c>
      <c r="I91" s="24">
        <f t="shared" si="32"/>
        <v>0</v>
      </c>
    </row>
    <row r="92" spans="1:9" x14ac:dyDescent="0.25">
      <c r="A92" s="23" t="str">
        <f>'Absorption &amp; Growth'!A72</f>
        <v>Upstairs Residential Units (Type B)</v>
      </c>
      <c r="D92" s="24"/>
      <c r="E92" s="24"/>
      <c r="F92" s="24"/>
      <c r="G92" s="24"/>
      <c r="H92" s="24"/>
      <c r="I92" s="24"/>
    </row>
    <row r="93" spans="1:9" x14ac:dyDescent="0.25">
      <c r="A93" s="140" t="s">
        <v>270</v>
      </c>
      <c r="B93" s="79">
        <f>'Space Categories &amp; Terms'!B18</f>
        <v>0</v>
      </c>
      <c r="D93" s="24"/>
      <c r="E93" s="24"/>
      <c r="F93" s="24"/>
      <c r="G93" s="24"/>
      <c r="H93" s="24"/>
      <c r="I93" s="24"/>
    </row>
    <row r="94" spans="1:9" x14ac:dyDescent="0.25">
      <c r="A94" s="128" t="s">
        <v>154</v>
      </c>
      <c r="B94" s="239"/>
      <c r="C94" s="24"/>
      <c r="D94" s="24"/>
      <c r="E94" s="24"/>
      <c r="F94" s="24"/>
      <c r="G94" s="24"/>
      <c r="H94" s="24"/>
      <c r="I94" s="24"/>
    </row>
    <row r="95" spans="1:9" x14ac:dyDescent="0.25">
      <c r="A95" s="128" t="s">
        <v>269</v>
      </c>
      <c r="B95" s="240"/>
      <c r="C95" s="240"/>
      <c r="D95" s="240"/>
      <c r="E95" s="240"/>
      <c r="F95" s="240"/>
      <c r="G95" s="240"/>
      <c r="H95" s="240"/>
      <c r="I95" s="240"/>
    </row>
    <row r="96" spans="1:9" x14ac:dyDescent="0.25">
      <c r="A96" s="128" t="s">
        <v>155</v>
      </c>
      <c r="B96" s="240"/>
      <c r="C96" s="238">
        <f t="shared" ref="C96:I96" si="33">B96</f>
        <v>0</v>
      </c>
      <c r="D96" s="238">
        <f t="shared" si="33"/>
        <v>0</v>
      </c>
      <c r="E96" s="238">
        <f t="shared" si="33"/>
        <v>0</v>
      </c>
      <c r="F96" s="238">
        <f t="shared" si="33"/>
        <v>0</v>
      </c>
      <c r="G96" s="238">
        <f t="shared" si="33"/>
        <v>0</v>
      </c>
      <c r="H96" s="238">
        <f t="shared" si="33"/>
        <v>0</v>
      </c>
      <c r="I96" s="238">
        <f t="shared" si="33"/>
        <v>0</v>
      </c>
    </row>
    <row r="97" spans="1:9" x14ac:dyDescent="0.25">
      <c r="A97" s="128" t="s">
        <v>157</v>
      </c>
      <c r="B97" s="238">
        <f t="shared" ref="B97:I97" si="34">IF(B95-B96&lt;=0,0,B95-B96)</f>
        <v>0</v>
      </c>
      <c r="C97" s="238">
        <f t="shared" si="34"/>
        <v>0</v>
      </c>
      <c r="D97" s="238">
        <f t="shared" si="34"/>
        <v>0</v>
      </c>
      <c r="E97" s="238">
        <f t="shared" si="34"/>
        <v>0</v>
      </c>
      <c r="F97" s="238">
        <f t="shared" si="34"/>
        <v>0</v>
      </c>
      <c r="G97" s="238">
        <f t="shared" si="34"/>
        <v>0</v>
      </c>
      <c r="H97" s="238">
        <f t="shared" si="34"/>
        <v>0</v>
      </c>
      <c r="I97" s="238">
        <f t="shared" si="34"/>
        <v>0</v>
      </c>
    </row>
    <row r="98" spans="1:9" x14ac:dyDescent="0.25">
      <c r="A98" s="128" t="s">
        <v>158</v>
      </c>
      <c r="B98" s="241"/>
      <c r="C98" s="24"/>
      <c r="D98" s="24"/>
      <c r="E98" s="24"/>
      <c r="F98" s="24"/>
      <c r="G98" s="24"/>
      <c r="H98" s="24"/>
      <c r="I98" s="24"/>
    </row>
    <row r="99" spans="1:9" x14ac:dyDescent="0.25">
      <c r="A99" s="128" t="s">
        <v>156</v>
      </c>
      <c r="B99" s="24">
        <f t="shared" ref="B99:I99" si="35">(B97*$B94)*$B98</f>
        <v>0</v>
      </c>
      <c r="C99" s="24">
        <f t="shared" si="35"/>
        <v>0</v>
      </c>
      <c r="D99" s="24">
        <f t="shared" si="35"/>
        <v>0</v>
      </c>
      <c r="E99" s="24">
        <f t="shared" si="35"/>
        <v>0</v>
      </c>
      <c r="F99" s="24">
        <f t="shared" si="35"/>
        <v>0</v>
      </c>
      <c r="G99" s="24">
        <f t="shared" si="35"/>
        <v>0</v>
      </c>
      <c r="H99" s="24">
        <f t="shared" si="35"/>
        <v>0</v>
      </c>
      <c r="I99" s="24">
        <f t="shared" si="35"/>
        <v>0</v>
      </c>
    </row>
    <row r="100" spans="1:9" x14ac:dyDescent="0.25">
      <c r="A100" s="23" t="str">
        <f>'Absorption &amp; Growth'!A73</f>
        <v>Upstairs Residential Units (Type C)</v>
      </c>
      <c r="D100" s="24"/>
      <c r="E100" s="24"/>
      <c r="F100" s="24"/>
      <c r="G100" s="24"/>
      <c r="H100" s="24"/>
      <c r="I100" s="24"/>
    </row>
    <row r="101" spans="1:9" x14ac:dyDescent="0.25">
      <c r="A101" s="140" t="s">
        <v>270</v>
      </c>
      <c r="B101" s="79">
        <f>'Space Categories &amp; Terms'!B19</f>
        <v>0</v>
      </c>
      <c r="D101" s="24"/>
      <c r="E101" s="24"/>
      <c r="F101" s="24"/>
      <c r="G101" s="24"/>
      <c r="H101" s="24"/>
      <c r="I101" s="24"/>
    </row>
    <row r="102" spans="1:9" x14ac:dyDescent="0.25">
      <c r="A102" s="128" t="s">
        <v>154</v>
      </c>
      <c r="B102" s="239"/>
      <c r="C102" s="24"/>
      <c r="D102" s="24"/>
      <c r="E102" s="24"/>
      <c r="F102" s="24"/>
      <c r="G102" s="24"/>
      <c r="H102" s="24"/>
      <c r="I102" s="24"/>
    </row>
    <row r="103" spans="1:9" x14ac:dyDescent="0.25">
      <c r="A103" s="128" t="s">
        <v>269</v>
      </c>
      <c r="B103" s="240"/>
      <c r="C103" s="240"/>
      <c r="D103" s="240"/>
      <c r="E103" s="240"/>
      <c r="F103" s="240"/>
      <c r="G103" s="240"/>
      <c r="H103" s="240"/>
      <c r="I103" s="240"/>
    </row>
    <row r="104" spans="1:9" x14ac:dyDescent="0.25">
      <c r="A104" s="128" t="s">
        <v>155</v>
      </c>
      <c r="B104" s="240"/>
      <c r="C104" s="238">
        <f t="shared" ref="C104:I104" si="36">B104</f>
        <v>0</v>
      </c>
      <c r="D104" s="238">
        <f t="shared" si="36"/>
        <v>0</v>
      </c>
      <c r="E104" s="238">
        <f t="shared" si="36"/>
        <v>0</v>
      </c>
      <c r="F104" s="238">
        <f t="shared" si="36"/>
        <v>0</v>
      </c>
      <c r="G104" s="238">
        <f t="shared" si="36"/>
        <v>0</v>
      </c>
      <c r="H104" s="238">
        <f t="shared" si="36"/>
        <v>0</v>
      </c>
      <c r="I104" s="238">
        <f t="shared" si="36"/>
        <v>0</v>
      </c>
    </row>
    <row r="105" spans="1:9" x14ac:dyDescent="0.25">
      <c r="A105" s="128" t="s">
        <v>157</v>
      </c>
      <c r="B105" s="238">
        <f t="shared" ref="B105:I105" si="37">IF(B103-B104&lt;=0,0,B103-B104)</f>
        <v>0</v>
      </c>
      <c r="C105" s="238">
        <f t="shared" si="37"/>
        <v>0</v>
      </c>
      <c r="D105" s="238">
        <f t="shared" si="37"/>
        <v>0</v>
      </c>
      <c r="E105" s="238">
        <f t="shared" si="37"/>
        <v>0</v>
      </c>
      <c r="F105" s="238">
        <f t="shared" si="37"/>
        <v>0</v>
      </c>
      <c r="G105" s="238">
        <f t="shared" si="37"/>
        <v>0</v>
      </c>
      <c r="H105" s="238">
        <f t="shared" si="37"/>
        <v>0</v>
      </c>
      <c r="I105" s="238">
        <f t="shared" si="37"/>
        <v>0</v>
      </c>
    </row>
    <row r="106" spans="1:9" x14ac:dyDescent="0.25">
      <c r="A106" s="128" t="s">
        <v>158</v>
      </c>
      <c r="B106" s="241"/>
      <c r="C106" s="24"/>
      <c r="D106" s="24"/>
      <c r="E106" s="24"/>
      <c r="F106" s="24"/>
      <c r="G106" s="24"/>
      <c r="H106" s="24"/>
      <c r="I106" s="24"/>
    </row>
    <row r="107" spans="1:9" x14ac:dyDescent="0.25">
      <c r="A107" s="128" t="s">
        <v>156</v>
      </c>
      <c r="B107" s="24">
        <f t="shared" ref="B107:I107" si="38">(B105*$B102)*$B106</f>
        <v>0</v>
      </c>
      <c r="C107" s="24">
        <f t="shared" si="38"/>
        <v>0</v>
      </c>
      <c r="D107" s="24">
        <f t="shared" si="38"/>
        <v>0</v>
      </c>
      <c r="E107" s="24">
        <f t="shared" si="38"/>
        <v>0</v>
      </c>
      <c r="F107" s="24">
        <f t="shared" si="38"/>
        <v>0</v>
      </c>
      <c r="G107" s="24">
        <f t="shared" si="38"/>
        <v>0</v>
      </c>
      <c r="H107" s="24">
        <f t="shared" si="38"/>
        <v>0</v>
      </c>
      <c r="I107" s="24">
        <f t="shared" si="38"/>
        <v>0</v>
      </c>
    </row>
    <row r="108" spans="1:9" x14ac:dyDescent="0.25">
      <c r="A108" s="23" t="str">
        <f>'Absorption &amp; Growth'!A74</f>
        <v>Other Rental Space (Enter Here)</v>
      </c>
    </row>
    <row r="109" spans="1:9" x14ac:dyDescent="0.25">
      <c r="A109" s="140" t="s">
        <v>270</v>
      </c>
      <c r="B109" s="79">
        <f>'Space Categories &amp; Terms'!B20</f>
        <v>0</v>
      </c>
    </row>
    <row r="110" spans="1:9" x14ac:dyDescent="0.25">
      <c r="A110" s="128" t="s">
        <v>154</v>
      </c>
      <c r="B110" s="239"/>
      <c r="C110" s="24"/>
      <c r="D110" s="24"/>
      <c r="E110" s="24"/>
      <c r="F110" s="24"/>
      <c r="G110" s="24"/>
      <c r="H110" s="24"/>
      <c r="I110" s="24"/>
    </row>
    <row r="111" spans="1:9" x14ac:dyDescent="0.25">
      <c r="A111" s="128" t="s">
        <v>269</v>
      </c>
      <c r="B111" s="240"/>
      <c r="C111" s="240"/>
      <c r="D111" s="240"/>
      <c r="E111" s="240"/>
      <c r="F111" s="240"/>
      <c r="G111" s="240"/>
      <c r="H111" s="240"/>
      <c r="I111" s="240"/>
    </row>
    <row r="112" spans="1:9" x14ac:dyDescent="0.25">
      <c r="A112" s="128" t="s">
        <v>155</v>
      </c>
      <c r="B112" s="240"/>
      <c r="C112" s="238">
        <f t="shared" ref="C112:I112" si="39">B112</f>
        <v>0</v>
      </c>
      <c r="D112" s="238">
        <f t="shared" si="39"/>
        <v>0</v>
      </c>
      <c r="E112" s="238">
        <f t="shared" si="39"/>
        <v>0</v>
      </c>
      <c r="F112" s="238">
        <f t="shared" si="39"/>
        <v>0</v>
      </c>
      <c r="G112" s="238">
        <f t="shared" si="39"/>
        <v>0</v>
      </c>
      <c r="H112" s="238">
        <f t="shared" si="39"/>
        <v>0</v>
      </c>
      <c r="I112" s="238">
        <f t="shared" si="39"/>
        <v>0</v>
      </c>
    </row>
    <row r="113" spans="1:9" x14ac:dyDescent="0.25">
      <c r="A113" s="128" t="s">
        <v>157</v>
      </c>
      <c r="B113" s="238">
        <f t="shared" ref="B113:I113" si="40">IF(B111-B112&lt;=0,0,B111-B112)</f>
        <v>0</v>
      </c>
      <c r="C113" s="238">
        <f t="shared" si="40"/>
        <v>0</v>
      </c>
      <c r="D113" s="238">
        <f t="shared" si="40"/>
        <v>0</v>
      </c>
      <c r="E113" s="238">
        <f t="shared" si="40"/>
        <v>0</v>
      </c>
      <c r="F113" s="238">
        <f t="shared" si="40"/>
        <v>0</v>
      </c>
      <c r="G113" s="238">
        <f t="shared" si="40"/>
        <v>0</v>
      </c>
      <c r="H113" s="238">
        <f t="shared" si="40"/>
        <v>0</v>
      </c>
      <c r="I113" s="238">
        <f t="shared" si="40"/>
        <v>0</v>
      </c>
    </row>
    <row r="114" spans="1:9" x14ac:dyDescent="0.25">
      <c r="A114" s="128" t="s">
        <v>158</v>
      </c>
      <c r="B114" s="241"/>
      <c r="C114" s="24"/>
      <c r="D114" s="24"/>
      <c r="E114" s="24"/>
      <c r="F114" s="24"/>
      <c r="G114" s="24"/>
      <c r="H114" s="24"/>
      <c r="I114" s="24"/>
    </row>
    <row r="115" spans="1:9" x14ac:dyDescent="0.25">
      <c r="A115" s="128" t="s">
        <v>156</v>
      </c>
      <c r="B115" s="24">
        <f t="shared" ref="B115:I115" si="41">(B113*$B110)*$B114</f>
        <v>0</v>
      </c>
      <c r="C115" s="24">
        <f t="shared" si="41"/>
        <v>0</v>
      </c>
      <c r="D115" s="24">
        <f t="shared" si="41"/>
        <v>0</v>
      </c>
      <c r="E115" s="24">
        <f t="shared" si="41"/>
        <v>0</v>
      </c>
      <c r="F115" s="24">
        <f t="shared" si="41"/>
        <v>0</v>
      </c>
      <c r="G115" s="24">
        <f t="shared" si="41"/>
        <v>0</v>
      </c>
      <c r="H115" s="24">
        <f t="shared" si="41"/>
        <v>0</v>
      </c>
      <c r="I115" s="24">
        <f t="shared" si="41"/>
        <v>0</v>
      </c>
    </row>
    <row r="116" spans="1:9" x14ac:dyDescent="0.25">
      <c r="A116" s="23" t="str">
        <f>'Absorption &amp; Growth'!A75</f>
        <v>Other Rental Space (Enter Here)</v>
      </c>
    </row>
    <row r="117" spans="1:9" x14ac:dyDescent="0.25">
      <c r="A117" s="140" t="s">
        <v>270</v>
      </c>
      <c r="B117" s="79">
        <f>'Space Categories &amp; Terms'!B21</f>
        <v>0</v>
      </c>
    </row>
    <row r="118" spans="1:9" x14ac:dyDescent="0.25">
      <c r="A118" s="128" t="s">
        <v>154</v>
      </c>
      <c r="B118" s="239"/>
      <c r="C118" s="24"/>
      <c r="D118" s="24"/>
      <c r="E118" s="24"/>
      <c r="F118" s="24"/>
      <c r="G118" s="24"/>
      <c r="H118" s="24"/>
      <c r="I118" s="24"/>
    </row>
    <row r="119" spans="1:9" x14ac:dyDescent="0.25">
      <c r="A119" s="128" t="s">
        <v>269</v>
      </c>
      <c r="B119" s="240"/>
      <c r="C119" s="240"/>
      <c r="D119" s="240"/>
      <c r="E119" s="240"/>
      <c r="F119" s="240"/>
      <c r="G119" s="240"/>
      <c r="H119" s="240"/>
      <c r="I119" s="240"/>
    </row>
    <row r="120" spans="1:9" x14ac:dyDescent="0.25">
      <c r="A120" s="128" t="s">
        <v>155</v>
      </c>
      <c r="B120" s="240"/>
      <c r="C120" s="238">
        <f t="shared" ref="C120:I120" si="42">B120</f>
        <v>0</v>
      </c>
      <c r="D120" s="238">
        <f t="shared" si="42"/>
        <v>0</v>
      </c>
      <c r="E120" s="238">
        <f t="shared" si="42"/>
        <v>0</v>
      </c>
      <c r="F120" s="238">
        <f t="shared" si="42"/>
        <v>0</v>
      </c>
      <c r="G120" s="238">
        <f t="shared" si="42"/>
        <v>0</v>
      </c>
      <c r="H120" s="238">
        <f t="shared" si="42"/>
        <v>0</v>
      </c>
      <c r="I120" s="238">
        <f t="shared" si="42"/>
        <v>0</v>
      </c>
    </row>
    <row r="121" spans="1:9" x14ac:dyDescent="0.25">
      <c r="A121" s="128" t="s">
        <v>157</v>
      </c>
      <c r="B121" s="238">
        <f t="shared" ref="B121:I121" si="43">IF(B119-B120&lt;=0,0,B119-B120)</f>
        <v>0</v>
      </c>
      <c r="C121" s="238">
        <f t="shared" si="43"/>
        <v>0</v>
      </c>
      <c r="D121" s="238">
        <f t="shared" si="43"/>
        <v>0</v>
      </c>
      <c r="E121" s="238">
        <f t="shared" si="43"/>
        <v>0</v>
      </c>
      <c r="F121" s="238">
        <f t="shared" si="43"/>
        <v>0</v>
      </c>
      <c r="G121" s="238">
        <f t="shared" si="43"/>
        <v>0</v>
      </c>
      <c r="H121" s="238">
        <f t="shared" si="43"/>
        <v>0</v>
      </c>
      <c r="I121" s="238">
        <f t="shared" si="43"/>
        <v>0</v>
      </c>
    </row>
    <row r="122" spans="1:9" x14ac:dyDescent="0.25">
      <c r="A122" s="128" t="s">
        <v>158</v>
      </c>
      <c r="B122" s="241"/>
      <c r="C122" s="24"/>
      <c r="D122" s="24"/>
      <c r="E122" s="24"/>
      <c r="F122" s="24"/>
      <c r="G122" s="24"/>
      <c r="H122" s="24"/>
      <c r="I122" s="24"/>
    </row>
    <row r="123" spans="1:9" x14ac:dyDescent="0.25">
      <c r="A123" s="128" t="s">
        <v>156</v>
      </c>
      <c r="B123" s="24">
        <f t="shared" ref="B123:I123" si="44">(B121*$B118)*$B122</f>
        <v>0</v>
      </c>
      <c r="C123" s="24">
        <f t="shared" si="44"/>
        <v>0</v>
      </c>
      <c r="D123" s="24">
        <f t="shared" si="44"/>
        <v>0</v>
      </c>
      <c r="E123" s="24">
        <f t="shared" si="44"/>
        <v>0</v>
      </c>
      <c r="F123" s="24">
        <f t="shared" si="44"/>
        <v>0</v>
      </c>
      <c r="G123" s="24">
        <f t="shared" si="44"/>
        <v>0</v>
      </c>
      <c r="H123" s="24">
        <f t="shared" si="44"/>
        <v>0</v>
      </c>
      <c r="I123" s="24">
        <f t="shared" si="44"/>
        <v>0</v>
      </c>
    </row>
    <row r="124" spans="1:9" x14ac:dyDescent="0.25">
      <c r="A124" s="23" t="str">
        <f>'Absorption &amp; Growth'!A76</f>
        <v>Other Rental Space (Enter Here)</v>
      </c>
    </row>
    <row r="125" spans="1:9" x14ac:dyDescent="0.25">
      <c r="A125" s="140" t="s">
        <v>270</v>
      </c>
      <c r="B125" s="79">
        <f>'Space Categories &amp; Terms'!B22</f>
        <v>0</v>
      </c>
    </row>
    <row r="126" spans="1:9" x14ac:dyDescent="0.25">
      <c r="A126" s="128" t="s">
        <v>154</v>
      </c>
      <c r="B126" s="239"/>
      <c r="C126" s="24"/>
      <c r="D126" s="24"/>
      <c r="E126" s="24"/>
      <c r="F126" s="24"/>
      <c r="G126" s="24"/>
      <c r="H126" s="24"/>
      <c r="I126" s="24"/>
    </row>
    <row r="127" spans="1:9" x14ac:dyDescent="0.25">
      <c r="A127" s="128" t="s">
        <v>269</v>
      </c>
      <c r="B127" s="240"/>
      <c r="C127" s="240"/>
      <c r="D127" s="240"/>
      <c r="E127" s="240"/>
      <c r="F127" s="240"/>
      <c r="G127" s="240"/>
      <c r="H127" s="240"/>
      <c r="I127" s="240"/>
    </row>
    <row r="128" spans="1:9" x14ac:dyDescent="0.25">
      <c r="A128" s="128" t="s">
        <v>155</v>
      </c>
      <c r="B128" s="240"/>
      <c r="C128" s="238">
        <f t="shared" ref="C128:I128" si="45">B128</f>
        <v>0</v>
      </c>
      <c r="D128" s="238">
        <f t="shared" si="45"/>
        <v>0</v>
      </c>
      <c r="E128" s="238">
        <f t="shared" si="45"/>
        <v>0</v>
      </c>
      <c r="F128" s="238">
        <f t="shared" si="45"/>
        <v>0</v>
      </c>
      <c r="G128" s="238">
        <f t="shared" si="45"/>
        <v>0</v>
      </c>
      <c r="H128" s="238">
        <f t="shared" si="45"/>
        <v>0</v>
      </c>
      <c r="I128" s="238">
        <f t="shared" si="45"/>
        <v>0</v>
      </c>
    </row>
    <row r="129" spans="1:9" x14ac:dyDescent="0.25">
      <c r="A129" s="128" t="s">
        <v>157</v>
      </c>
      <c r="B129" s="238">
        <f t="shared" ref="B129:I129" si="46">IF(B127-B128&lt;=0,0,B127-B128)</f>
        <v>0</v>
      </c>
      <c r="C129" s="238">
        <f t="shared" si="46"/>
        <v>0</v>
      </c>
      <c r="D129" s="238">
        <f t="shared" si="46"/>
        <v>0</v>
      </c>
      <c r="E129" s="238">
        <f t="shared" si="46"/>
        <v>0</v>
      </c>
      <c r="F129" s="238">
        <f t="shared" si="46"/>
        <v>0</v>
      </c>
      <c r="G129" s="238">
        <f t="shared" si="46"/>
        <v>0</v>
      </c>
      <c r="H129" s="238">
        <f t="shared" si="46"/>
        <v>0</v>
      </c>
      <c r="I129" s="238">
        <f t="shared" si="46"/>
        <v>0</v>
      </c>
    </row>
    <row r="130" spans="1:9" x14ac:dyDescent="0.25">
      <c r="A130" s="128" t="s">
        <v>158</v>
      </c>
      <c r="B130" s="241"/>
      <c r="C130" s="24"/>
      <c r="D130" s="24"/>
      <c r="E130" s="24"/>
      <c r="F130" s="24"/>
      <c r="G130" s="24"/>
      <c r="H130" s="24"/>
      <c r="I130" s="24"/>
    </row>
    <row r="131" spans="1:9" x14ac:dyDescent="0.25">
      <c r="A131" s="128" t="s">
        <v>156</v>
      </c>
      <c r="B131" s="24">
        <f t="shared" ref="B131:I131" si="47">(B129*$B126)*$B130</f>
        <v>0</v>
      </c>
      <c r="C131" s="24">
        <f t="shared" si="47"/>
        <v>0</v>
      </c>
      <c r="D131" s="24">
        <f t="shared" si="47"/>
        <v>0</v>
      </c>
      <c r="E131" s="24">
        <f t="shared" si="47"/>
        <v>0</v>
      </c>
      <c r="F131" s="24">
        <f t="shared" si="47"/>
        <v>0</v>
      </c>
      <c r="G131" s="24">
        <f t="shared" si="47"/>
        <v>0</v>
      </c>
      <c r="H131" s="24">
        <f t="shared" si="47"/>
        <v>0</v>
      </c>
      <c r="I131" s="24">
        <f t="shared" si="47"/>
        <v>0</v>
      </c>
    </row>
    <row r="132" spans="1:9" x14ac:dyDescent="0.25">
      <c r="A132" s="23" t="str">
        <f>'Absorption &amp; Growth'!A77</f>
        <v>Other Rental Space (Enter Here)</v>
      </c>
    </row>
    <row r="133" spans="1:9" x14ac:dyDescent="0.25">
      <c r="A133" s="140" t="s">
        <v>270</v>
      </c>
      <c r="B133" s="79">
        <f>'Space Categories &amp; Terms'!B23</f>
        <v>0</v>
      </c>
    </row>
    <row r="134" spans="1:9" x14ac:dyDescent="0.25">
      <c r="A134" s="128" t="s">
        <v>154</v>
      </c>
      <c r="B134" s="239"/>
      <c r="C134" s="24"/>
      <c r="D134" s="24"/>
      <c r="E134" s="24"/>
      <c r="F134" s="24"/>
      <c r="G134" s="24"/>
      <c r="H134" s="24"/>
      <c r="I134" s="24"/>
    </row>
    <row r="135" spans="1:9" x14ac:dyDescent="0.25">
      <c r="A135" s="128" t="s">
        <v>269</v>
      </c>
      <c r="B135" s="240"/>
      <c r="C135" s="240"/>
      <c r="D135" s="240"/>
      <c r="E135" s="240"/>
      <c r="F135" s="240"/>
      <c r="G135" s="240"/>
      <c r="H135" s="240"/>
      <c r="I135" s="240"/>
    </row>
    <row r="136" spans="1:9" x14ac:dyDescent="0.25">
      <c r="A136" s="128" t="s">
        <v>155</v>
      </c>
      <c r="B136" s="240"/>
      <c r="C136" s="238">
        <f t="shared" ref="C136:I136" si="48">B136</f>
        <v>0</v>
      </c>
      <c r="D136" s="238">
        <f t="shared" si="48"/>
        <v>0</v>
      </c>
      <c r="E136" s="238">
        <f t="shared" si="48"/>
        <v>0</v>
      </c>
      <c r="F136" s="238">
        <f t="shared" si="48"/>
        <v>0</v>
      </c>
      <c r="G136" s="238">
        <f t="shared" si="48"/>
        <v>0</v>
      </c>
      <c r="H136" s="238">
        <f t="shared" si="48"/>
        <v>0</v>
      </c>
      <c r="I136" s="238">
        <f t="shared" si="48"/>
        <v>0</v>
      </c>
    </row>
    <row r="137" spans="1:9" x14ac:dyDescent="0.25">
      <c r="A137" s="128" t="s">
        <v>157</v>
      </c>
      <c r="B137" s="238">
        <f t="shared" ref="B137:I137" si="49">IF(B135-B136&lt;=0,0,B135-B136)</f>
        <v>0</v>
      </c>
      <c r="C137" s="238">
        <f t="shared" si="49"/>
        <v>0</v>
      </c>
      <c r="D137" s="238">
        <f t="shared" si="49"/>
        <v>0</v>
      </c>
      <c r="E137" s="238">
        <f t="shared" si="49"/>
        <v>0</v>
      </c>
      <c r="F137" s="238">
        <f t="shared" si="49"/>
        <v>0</v>
      </c>
      <c r="G137" s="238">
        <f t="shared" si="49"/>
        <v>0</v>
      </c>
      <c r="H137" s="238">
        <f t="shared" si="49"/>
        <v>0</v>
      </c>
      <c r="I137" s="238">
        <f t="shared" si="49"/>
        <v>0</v>
      </c>
    </row>
    <row r="138" spans="1:9" x14ac:dyDescent="0.25">
      <c r="A138" s="128" t="s">
        <v>158</v>
      </c>
      <c r="B138" s="241"/>
      <c r="C138" s="24"/>
      <c r="D138" s="24"/>
      <c r="E138" s="24"/>
      <c r="F138" s="24"/>
      <c r="G138" s="24"/>
      <c r="H138" s="24"/>
      <c r="I138" s="24"/>
    </row>
    <row r="139" spans="1:9" x14ac:dyDescent="0.25">
      <c r="A139" s="128" t="s">
        <v>156</v>
      </c>
      <c r="B139" s="24">
        <f t="shared" ref="B139:I139" si="50">(B137*$B134)*$B138</f>
        <v>0</v>
      </c>
      <c r="C139" s="24">
        <f t="shared" si="50"/>
        <v>0</v>
      </c>
      <c r="D139" s="24">
        <f t="shared" si="50"/>
        <v>0</v>
      </c>
      <c r="E139" s="24">
        <f t="shared" si="50"/>
        <v>0</v>
      </c>
      <c r="F139" s="24">
        <f t="shared" si="50"/>
        <v>0</v>
      </c>
      <c r="G139" s="24">
        <f t="shared" si="50"/>
        <v>0</v>
      </c>
      <c r="H139" s="24">
        <f t="shared" si="50"/>
        <v>0</v>
      </c>
      <c r="I139" s="24">
        <f t="shared" si="50"/>
        <v>0</v>
      </c>
    </row>
    <row r="141" spans="1:9" x14ac:dyDescent="0.25">
      <c r="A141" s="25" t="s">
        <v>222</v>
      </c>
      <c r="B141" s="113">
        <f t="shared" ref="B141:I141" si="51">B11+B19+B27+B35+B43+B51+B59+B67+B75+B83+B91+B99+B107+B115+B123+B131+B139</f>
        <v>0</v>
      </c>
      <c r="C141" s="113">
        <f t="shared" si="51"/>
        <v>0</v>
      </c>
      <c r="D141" s="113">
        <f t="shared" si="51"/>
        <v>0</v>
      </c>
      <c r="E141" s="113">
        <f t="shared" si="51"/>
        <v>0</v>
      </c>
      <c r="F141" s="113">
        <f t="shared" si="51"/>
        <v>0</v>
      </c>
      <c r="G141" s="113">
        <f t="shared" si="51"/>
        <v>0</v>
      </c>
      <c r="H141" s="113">
        <f t="shared" si="51"/>
        <v>0</v>
      </c>
      <c r="I141" s="113">
        <f t="shared" si="51"/>
        <v>0</v>
      </c>
    </row>
  </sheetData>
  <sheetProtection password="C4AC" sheet="1" objects="1" scenarios="1"/>
  <pageMargins left="0.7" right="0.7" top="0.75" bottom="0.75" header="0.3" footer="0.3"/>
  <pageSetup scale="85" orientation="landscape" r:id="rId1"/>
  <rowBreaks count="4" manualBreakCount="4">
    <brk id="35" max="16383" man="1"/>
    <brk id="67" max="16383" man="1"/>
    <brk id="99" max="16383" man="1"/>
    <brk id="131"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K30"/>
  <sheetViews>
    <sheetView showGridLines="0" zoomScaleNormal="100" workbookViewId="0">
      <selection activeCell="A31" sqref="A31"/>
    </sheetView>
  </sheetViews>
  <sheetFormatPr defaultRowHeight="15" x14ac:dyDescent="0.25"/>
  <cols>
    <col min="1" max="1" width="38.7109375" style="127" customWidth="1"/>
    <col min="2" max="10" width="12.7109375" style="127" customWidth="1"/>
    <col min="11" max="11" width="13.140625" style="127" customWidth="1"/>
    <col min="12" max="13" width="12.7109375" style="127" customWidth="1"/>
    <col min="14" max="16384" width="9.140625" style="127"/>
  </cols>
  <sheetData>
    <row r="1" spans="1:11" ht="18" x14ac:dyDescent="0.35">
      <c r="A1" s="57" t="str">
        <f>'Sources &amp; Uses'!A1</f>
        <v>Project Name:</v>
      </c>
      <c r="B1" s="231" t="str">
        <f>'Sources &amp; Uses'!B1</f>
        <v>Enter Name Here</v>
      </c>
    </row>
    <row r="2" spans="1:11" ht="14.45" x14ac:dyDescent="0.3">
      <c r="A2" s="193" t="s">
        <v>327</v>
      </c>
      <c r="B2" s="195"/>
      <c r="C2" s="195"/>
      <c r="D2" s="195"/>
      <c r="E2" s="195"/>
      <c r="F2" s="195"/>
      <c r="G2" s="195"/>
      <c r="H2" s="195"/>
      <c r="I2" s="195"/>
      <c r="J2" s="195"/>
      <c r="K2" s="195"/>
    </row>
    <row r="3" spans="1:11" ht="43.15" x14ac:dyDescent="0.3">
      <c r="A3" s="89" t="s">
        <v>250</v>
      </c>
      <c r="B3" s="131" t="s">
        <v>357</v>
      </c>
      <c r="C3" s="131" t="s">
        <v>358</v>
      </c>
      <c r="D3" s="131" t="s">
        <v>359</v>
      </c>
      <c r="E3" s="131" t="s">
        <v>360</v>
      </c>
      <c r="F3" s="131" t="s">
        <v>361</v>
      </c>
      <c r="G3" s="131" t="s">
        <v>362</v>
      </c>
      <c r="H3" s="131" t="s">
        <v>363</v>
      </c>
      <c r="I3" s="131" t="s">
        <v>364</v>
      </c>
      <c r="J3" s="131" t="s">
        <v>365</v>
      </c>
      <c r="K3" s="131" t="str">
        <f>'Space Categories &amp; Terms'!H6</f>
        <v>Tenant Improvement Allowance/SF</v>
      </c>
    </row>
    <row r="4" spans="1:11" ht="14.45" x14ac:dyDescent="0.3">
      <c r="A4" s="128" t="str">
        <f>'Space Categories &amp; Terms'!A7</f>
        <v>Anchor Space</v>
      </c>
      <c r="B4" s="80">
        <f>IF('Space Categories &amp; Terms'!H7=0,0,'Absorption &amp; Growth'!B4*'Space Categories &amp; Terms'!B7)</f>
        <v>0</v>
      </c>
      <c r="C4" s="80">
        <f>IF('Space Categories &amp; Terms'!H7=0,0,IF(IF(('Absorption &amp; Growth'!C4*'Space Categories &amp; Terms'!$B7)-B4&lt;0,0,'Absorption &amp; Growth'!C4*'Space Categories &amp; Terms'!$B7-B4)&lt;0,0,(IF(('Absorption &amp; Growth'!C4*'Space Categories &amp; Terms'!$B7)-B4&lt;0,0,'Absorption &amp; Growth'!C4*'Space Categories &amp; Terms'!$B7-B4))))</f>
        <v>0</v>
      </c>
      <c r="D4" s="80">
        <f>IF('Space Categories &amp; Terms'!H7=0,0,IF(IF(('Absorption &amp; Growth'!D4*'Space Categories &amp; Terms'!$B7)-C4&lt;0,0,'Absorption &amp; Growth'!D4*'Space Categories &amp; Terms'!$B7-C4-B4)&lt;0,0,(IF(('Absorption &amp; Growth'!D4*'Space Categories &amp; Terms'!$B7)-C4-B4&lt;0,0,'Absorption &amp; Growth'!D4*'Space Categories &amp; Terms'!$B7-C4-B4))))</f>
        <v>0</v>
      </c>
      <c r="E4" s="80">
        <f>IF('Space Categories &amp; Terms'!H7=0,0,IF(IF(('Absorption &amp; Growth'!E4*'Space Categories &amp; Terms'!$B7)-D4&lt;0,0,'Absorption &amp; Growth'!E4*'Space Categories &amp; Terms'!$B7-D4-C4-B4)&lt;0,0,(IF(('Absorption &amp; Growth'!E4*'Space Categories &amp; Terms'!$B7)-D4-C4-B4&lt;0,0,'Absorption &amp; Growth'!E4*'Space Categories &amp; Terms'!$B7-D4-C4-B4))))</f>
        <v>0</v>
      </c>
      <c r="F4" s="80">
        <f>IF('Space Categories &amp; Terms'!H7=0,0,IF(IF(('Absorption &amp; Growth'!F4*'Space Categories &amp; Terms'!$B7)-E4&lt;0,0,'Absorption &amp; Growth'!F4*'Space Categories &amp; Terms'!$B7-E4-D4-C4-B4)&lt;0,0,(IF(('Absorption &amp; Growth'!F4*'Space Categories &amp; Terms'!$B7)-E4-D4-C4-B4&lt;0,0,'Absorption &amp; Growth'!F4*'Space Categories &amp; Terms'!$B7-E4-D4-C4-B4))))</f>
        <v>0</v>
      </c>
      <c r="G4" s="80">
        <f>IF('Space Categories &amp; Terms'!H7=0,0,IF(IF(('Absorption &amp; Growth'!G4*'Space Categories &amp; Terms'!$B7)-F4&lt;0,0,'Absorption &amp; Growth'!G4*'Space Categories &amp; Terms'!$B7-F4-E4-D4-C4-B4)&lt;0,0,(IF(('Absorption &amp; Growth'!G4*'Space Categories &amp; Terms'!$B7)-F4-E4-D4-C4-B4&lt;0,0,'Absorption &amp; Growth'!G4*'Space Categories &amp; Terms'!$B7-F4-E4-D4-C4-B4))))</f>
        <v>0</v>
      </c>
      <c r="H4" s="80">
        <f>IF('Space Categories &amp; Terms'!H7=0,0,IF(IF(('Absorption &amp; Growth'!H4*'Space Categories &amp; Terms'!$B7)-G4&lt;0,0,'Absorption &amp; Growth'!H4*'Space Categories &amp; Terms'!$B7-G4-F4-E4-D4-C4-B4)&lt;0,0,(IF(('Absorption &amp; Growth'!H4*'Space Categories &amp; Terms'!$B7)-G4-F4-E4-D4-C4-B4&lt;0,0,'Absorption &amp; Growth'!H4*'Space Categories &amp; Terms'!$B7-G4-F4-E4-D4-C4-B4))))</f>
        <v>0</v>
      </c>
      <c r="I4" s="80">
        <f>IF('Space Categories &amp; Terms'!H7=0,0,IF(IF(('Absorption &amp; Growth'!I4*'Space Categories &amp; Terms'!$B7)-H4&lt;0,0,'Absorption &amp; Growth'!I4*'Space Categories &amp; Terms'!$B7-H4-G4-F4-E4-D4-C4-B4)&lt;0,0,(IF(('Absorption &amp; Growth'!I4*'Space Categories &amp; Terms'!$B7)-H4-G4-F4-E4-D4-C4-B4&lt;0,0,'Absorption &amp; Growth'!I4*'Space Categories &amp; Terms'!$B7-H4-G4-F4-E4-D4-C4-B4))))</f>
        <v>0</v>
      </c>
      <c r="J4" s="80">
        <f>IF(SUM(B4:I4)=0,0,IF(SUM(B4:I4)='Space Categories &amp; Terms'!B7,0,IF(SUM(B4:I4)&gt;=(0.9*'Space Categories &amp; Terms'!B7),'Space Categories &amp; Terms'!B7-SUM(B4:I4),0)))</f>
        <v>0</v>
      </c>
      <c r="K4" s="242">
        <f>'Space Categories &amp; Terms'!H7</f>
        <v>0</v>
      </c>
    </row>
    <row r="5" spans="1:11" ht="14.45" x14ac:dyDescent="0.3">
      <c r="A5" s="128" t="str">
        <f>'Space Categories &amp; Terms'!A8</f>
        <v>Sub-Anchor Space</v>
      </c>
      <c r="B5" s="80">
        <f>IF('Space Categories &amp; Terms'!H8=0,0,'Absorption &amp; Growth'!B5*'Space Categories &amp; Terms'!B8)</f>
        <v>0</v>
      </c>
      <c r="C5" s="80">
        <f>IF('Space Categories &amp; Terms'!H8=0,0,IF(IF(('Absorption &amp; Growth'!C5*'Space Categories &amp; Terms'!$B8)-B5&lt;0,0,'Absorption &amp; Growth'!C5*'Space Categories &amp; Terms'!$B8-B5)&lt;0,0,(IF(('Absorption &amp; Growth'!C5*'Space Categories &amp; Terms'!$B8)-B5&lt;0,0,'Absorption &amp; Growth'!C5*'Space Categories &amp; Terms'!$B8-B5))))</f>
        <v>0</v>
      </c>
      <c r="D5" s="80">
        <f>IF('Space Categories &amp; Terms'!H8=0,0,IF(IF(('Absorption &amp; Growth'!D5*'Space Categories &amp; Terms'!$B8)-C5&lt;0,0,'Absorption &amp; Growth'!D5*'Space Categories &amp; Terms'!$B8-C5-B5)&lt;0,0,(IF(('Absorption &amp; Growth'!D5*'Space Categories &amp; Terms'!$B8)-C5-B5&lt;0,0,'Absorption &amp; Growth'!D5*'Space Categories &amp; Terms'!$B8-C5-B5))))</f>
        <v>0</v>
      </c>
      <c r="E5" s="80">
        <f>IF('Space Categories &amp; Terms'!H8=0,0,IF(IF(('Absorption &amp; Growth'!E5*'Space Categories &amp; Terms'!$B8)-D5&lt;0,0,'Absorption &amp; Growth'!E5*'Space Categories &amp; Terms'!$B8-D5-C5-B5)&lt;0,0,(IF(('Absorption &amp; Growth'!E5*'Space Categories &amp; Terms'!$B8)-D5-C5-B5&lt;0,0,'Absorption &amp; Growth'!E5*'Space Categories &amp; Terms'!$B8-D5-C5-B5))))</f>
        <v>0</v>
      </c>
      <c r="F5" s="80">
        <f>IF('Space Categories &amp; Terms'!H8=0,0,IF(IF(('Absorption &amp; Growth'!F5*'Space Categories &amp; Terms'!$B8)-E5&lt;0,0,'Absorption &amp; Growth'!F5*'Space Categories &amp; Terms'!$B8-E5-D5-C5-B5)&lt;0,0,(IF(('Absorption &amp; Growth'!F5*'Space Categories &amp; Terms'!$B8)-E5-D5-C5-B5&lt;0,0,'Absorption &amp; Growth'!F5*'Space Categories &amp; Terms'!$B8-E5-D5-C5-B5))))</f>
        <v>0</v>
      </c>
      <c r="G5" s="80">
        <f>IF('Space Categories &amp; Terms'!H8=0,0,IF(IF(('Absorption &amp; Growth'!G5*'Space Categories &amp; Terms'!$B8)-F5&lt;0,0,'Absorption &amp; Growth'!G5*'Space Categories &amp; Terms'!$B8-F5-E5-D5-C5-B5)&lt;0,0,(IF(('Absorption &amp; Growth'!G5*'Space Categories &amp; Terms'!$B8)-F5-E5-D5-C5-B5&lt;0,0,'Absorption &amp; Growth'!G5*'Space Categories &amp; Terms'!$B8-F5-E5-D5-C5-B5))))</f>
        <v>0</v>
      </c>
      <c r="H5" s="80">
        <f>IF('Space Categories &amp; Terms'!H8=0,0,IF(IF(('Absorption &amp; Growth'!H5*'Space Categories &amp; Terms'!$B8)-G5&lt;0,0,'Absorption &amp; Growth'!H5*'Space Categories &amp; Terms'!$B8-G5-F5-E5-D5-C5-B5)&lt;0,0,(IF(('Absorption &amp; Growth'!H5*'Space Categories &amp; Terms'!$B8)-G5-F5-E5-D5-C5-B5&lt;0,0,'Absorption &amp; Growth'!H5*'Space Categories &amp; Terms'!$B8-G5-F5-E5-D5-C5-B5))))</f>
        <v>0</v>
      </c>
      <c r="I5" s="80">
        <f>IF('Space Categories &amp; Terms'!H8=0,0,IF(IF(('Absorption &amp; Growth'!I5*'Space Categories &amp; Terms'!$B8)-H5&lt;0,0,'Absorption &amp; Growth'!I5*'Space Categories &amp; Terms'!$B8-H5-G5-F5-E5-D5-C5-B5)&lt;0,0,(IF(('Absorption &amp; Growth'!I5*'Space Categories &amp; Terms'!$B8)-H5-G5-F5-E5-D5-C5-B5&lt;0,0,'Absorption &amp; Growth'!I5*'Space Categories &amp; Terms'!$B8-H5-G5-F5-E5-D5-C5-B5))))</f>
        <v>0</v>
      </c>
      <c r="J5" s="80">
        <f>IF(SUM(B5:I5)=0,0,IF(SUM(B5:I5)='Space Categories &amp; Terms'!B8,0,IF(SUM(B5:I5)&gt;=(0.9*'Space Categories &amp; Terms'!B8),'Space Categories &amp; Terms'!B8-SUM(B5:I5),0)))</f>
        <v>0</v>
      </c>
      <c r="K5" s="242">
        <f>'Space Categories &amp; Terms'!H8</f>
        <v>0</v>
      </c>
    </row>
    <row r="6" spans="1:11" ht="14.45" x14ac:dyDescent="0.3">
      <c r="A6" s="128" t="str">
        <f>'Space Categories &amp; Terms'!A9</f>
        <v>Retail Space Single-Tenant</v>
      </c>
      <c r="B6" s="80">
        <f>IF('Space Categories &amp; Terms'!H9=0,0,'Absorption &amp; Growth'!B6*'Space Categories &amp; Terms'!B9)</f>
        <v>0</v>
      </c>
      <c r="C6" s="80">
        <f>IF('Space Categories &amp; Terms'!H9=0,0,IF(IF(('Absorption &amp; Growth'!C6*'Space Categories &amp; Terms'!$B9)-B6&lt;0,0,'Absorption &amp; Growth'!C6*'Space Categories &amp; Terms'!$B9-B6)&lt;0,0,(IF(('Absorption &amp; Growth'!C6*'Space Categories &amp; Terms'!$B9)-B6&lt;0,0,'Absorption &amp; Growth'!C6*'Space Categories &amp; Terms'!$B9-B6))))</f>
        <v>0</v>
      </c>
      <c r="D6" s="80">
        <f>IF('Space Categories &amp; Terms'!H9=0,0,IF(IF(('Absorption &amp; Growth'!D6*'Space Categories &amp; Terms'!$B9)-C6&lt;0,0,'Absorption &amp; Growth'!D6*'Space Categories &amp; Terms'!$B9-C6-B6)&lt;0,0,(IF(('Absorption &amp; Growth'!D6*'Space Categories &amp; Terms'!$B9)-C6-B6&lt;0,0,'Absorption &amp; Growth'!D6*'Space Categories &amp; Terms'!$B9-C6-B6))))</f>
        <v>0</v>
      </c>
      <c r="E6" s="80">
        <f>IF('Space Categories &amp; Terms'!H9=0,0,IF(IF(('Absorption &amp; Growth'!E6*'Space Categories &amp; Terms'!$B9)-D6&lt;0,0,'Absorption &amp; Growth'!E6*'Space Categories &amp; Terms'!$B9-D6-C6-B6)&lt;0,0,(IF(('Absorption &amp; Growth'!E6*'Space Categories &amp; Terms'!$B9)-D6-C6-B6&lt;0,0,'Absorption &amp; Growth'!E6*'Space Categories &amp; Terms'!$B9-D6-C6-B6))))</f>
        <v>0</v>
      </c>
      <c r="F6" s="80">
        <f>IF('Space Categories &amp; Terms'!H9=0,0,IF(IF(('Absorption &amp; Growth'!F6*'Space Categories &amp; Terms'!$B9)-E6&lt;0,0,'Absorption &amp; Growth'!F6*'Space Categories &amp; Terms'!$B9-E6-D6-C6-B6)&lt;0,0,(IF(('Absorption &amp; Growth'!F6*'Space Categories &amp; Terms'!$B9)-E6-D6-C6-B6&lt;0,0,'Absorption &amp; Growth'!F6*'Space Categories &amp; Terms'!$B9-E6-D6-C6-B6))))</f>
        <v>0</v>
      </c>
      <c r="G6" s="80">
        <f>IF('Space Categories &amp; Terms'!H9=0,0,IF(IF(('Absorption &amp; Growth'!G6*'Space Categories &amp; Terms'!$B9)-F6&lt;0,0,'Absorption &amp; Growth'!G6*'Space Categories &amp; Terms'!$B9-F6-E6-D6-C6-B6)&lt;0,0,(IF(('Absorption &amp; Growth'!G6*'Space Categories &amp; Terms'!$B9)-F6-E6-D6-C6-B6&lt;0,0,'Absorption &amp; Growth'!G6*'Space Categories &amp; Terms'!$B9-F6-E6-D6-C6-B6))))</f>
        <v>0</v>
      </c>
      <c r="H6" s="80">
        <f>IF('Space Categories &amp; Terms'!H9=0,0,IF(IF(('Absorption &amp; Growth'!H6*'Space Categories &amp; Terms'!$B9)-G6&lt;0,0,'Absorption &amp; Growth'!H6*'Space Categories &amp; Terms'!$B9-G6-F6-E6-D6-C6-B6)&lt;0,0,(IF(('Absorption &amp; Growth'!H6*'Space Categories &amp; Terms'!$B9)-G6-F6-E6-D6-C6-B6&lt;0,0,'Absorption &amp; Growth'!H6*'Space Categories &amp; Terms'!$B9-G6-F6-E6-D6-C6-B6))))</f>
        <v>0</v>
      </c>
      <c r="I6" s="80">
        <f>IF('Space Categories &amp; Terms'!H9=0,0,IF(IF(('Absorption &amp; Growth'!I6*'Space Categories &amp; Terms'!$B9)-H6&lt;0,0,'Absorption &amp; Growth'!I6*'Space Categories &amp; Terms'!$B9-H6-G6-F6-E6-D6-C6-B6)&lt;0,0,(IF(('Absorption &amp; Growth'!I6*'Space Categories &amp; Terms'!$B9)-H6-G6-F6-E6-D6-C6-B6&lt;0,0,'Absorption &amp; Growth'!I6*'Space Categories &amp; Terms'!$B9-H6-G6-F6-E6-D6-C6-B6))))</f>
        <v>0</v>
      </c>
      <c r="J6" s="80">
        <f>IF(SUM(B6:I6)=0,0,IF(SUM(B6:I6)='Space Categories &amp; Terms'!B9,0,IF(SUM(B6:I6)&gt;=(0.9*'Space Categories &amp; Terms'!B9),'Space Categories &amp; Terms'!B9-SUM(B6:I6),0)))</f>
        <v>0</v>
      </c>
      <c r="K6" s="242">
        <f>'Space Categories &amp; Terms'!H9</f>
        <v>0</v>
      </c>
    </row>
    <row r="7" spans="1:11" ht="14.45" x14ac:dyDescent="0.3">
      <c r="A7" s="128" t="str">
        <f>'Space Categories &amp; Terms'!A10</f>
        <v>Retail Space Multi-Tenant</v>
      </c>
      <c r="B7" s="80">
        <f>IF('Space Categories &amp; Terms'!H10=0,0,'Absorption &amp; Growth'!B7*'Space Categories &amp; Terms'!B10)</f>
        <v>0</v>
      </c>
      <c r="C7" s="80">
        <f>IF('Space Categories &amp; Terms'!H10=0,0,IF(IF(('Absorption &amp; Growth'!C7*'Space Categories &amp; Terms'!$B10)-B7&lt;0,0,'Absorption &amp; Growth'!C7*'Space Categories &amp; Terms'!$B10-B7)&lt;0,0,(IF(('Absorption &amp; Growth'!C7*'Space Categories &amp; Terms'!$B10)-B7&lt;0,0,'Absorption &amp; Growth'!C7*'Space Categories &amp; Terms'!$B10-B7))))</f>
        <v>0</v>
      </c>
      <c r="D7" s="80">
        <f>IF('Space Categories &amp; Terms'!H10=0,0,IF(IF(('Absorption &amp; Growth'!D7*'Space Categories &amp; Terms'!$B10)-C7&lt;0,0,'Absorption &amp; Growth'!D7*'Space Categories &amp; Terms'!$B10-C7-B7)&lt;0,0,(IF(('Absorption &amp; Growth'!D7*'Space Categories &amp; Terms'!$B10)-C7-B7&lt;0,0,'Absorption &amp; Growth'!D7*'Space Categories &amp; Terms'!$B10-C7-B7))))</f>
        <v>0</v>
      </c>
      <c r="E7" s="80">
        <f>IF('Space Categories &amp; Terms'!H10=0,0,IF(IF(('Absorption &amp; Growth'!E7*'Space Categories &amp; Terms'!$B10)-D7&lt;0,0,'Absorption &amp; Growth'!E7*'Space Categories &amp; Terms'!$B10-D7-C7-B7)&lt;0,0,(IF(('Absorption &amp; Growth'!E7*'Space Categories &amp; Terms'!$B10)-D7-C7-B7&lt;0,0,'Absorption &amp; Growth'!E7*'Space Categories &amp; Terms'!$B10-D7-C7-B7))))</f>
        <v>0</v>
      </c>
      <c r="F7" s="80">
        <f>IF('Space Categories &amp; Terms'!H10=0,0,IF(IF(('Absorption &amp; Growth'!F7*'Space Categories &amp; Terms'!$B10)-E7&lt;0,0,'Absorption &amp; Growth'!F7*'Space Categories &amp; Terms'!$B10-E7-D7-C7-B7)&lt;0,0,(IF(('Absorption &amp; Growth'!F7*'Space Categories &amp; Terms'!$B10)-E7-D7-C7-B7&lt;0,0,'Absorption &amp; Growth'!F7*'Space Categories &amp; Terms'!$B10-E7-D7-C7-B7))))</f>
        <v>0</v>
      </c>
      <c r="G7" s="80">
        <f>IF('Space Categories &amp; Terms'!H10=0,0,IF(IF(('Absorption &amp; Growth'!G7*'Space Categories &amp; Terms'!$B10)-F7&lt;0,0,'Absorption &amp; Growth'!G7*'Space Categories &amp; Terms'!$B10-F7-E7-D7-C7-B7)&lt;0,0,(IF(('Absorption &amp; Growth'!G7*'Space Categories &amp; Terms'!$B10)-F7-E7-D7-C7-B7&lt;0,0,'Absorption &amp; Growth'!G7*'Space Categories &amp; Terms'!$B10-F7-E7-D7-C7-B7))))</f>
        <v>0</v>
      </c>
      <c r="H7" s="80">
        <f>IF('Space Categories &amp; Terms'!H10=0,0,IF(IF(('Absorption &amp; Growth'!H7*'Space Categories &amp; Terms'!$B10)-G7&lt;0,0,'Absorption &amp; Growth'!H7*'Space Categories &amp; Terms'!$B10-G7-F7-E7-D7-C7-B7)&lt;0,0,(IF(('Absorption &amp; Growth'!H7*'Space Categories &amp; Terms'!$B10)-G7-F7-E7-D7-C7-B7&lt;0,0,'Absorption &amp; Growth'!H7*'Space Categories &amp; Terms'!$B10-G7-F7-E7-D7-C7-B7))))</f>
        <v>0</v>
      </c>
      <c r="I7" s="80">
        <f>IF('Space Categories &amp; Terms'!H10=0,0,IF(IF(('Absorption &amp; Growth'!I7*'Space Categories &amp; Terms'!$B10)-H7&lt;0,0,'Absorption &amp; Growth'!I7*'Space Categories &amp; Terms'!$B10-H7-G7-F7-E7-D7-C7-B7)&lt;0,0,(IF(('Absorption &amp; Growth'!I7*'Space Categories &amp; Terms'!$B10)-H7-G7-F7-E7-D7-C7-B7&lt;0,0,'Absorption &amp; Growth'!I7*'Space Categories &amp; Terms'!$B10-H7-G7-F7-E7-D7-C7-B7))))</f>
        <v>0</v>
      </c>
      <c r="J7" s="80">
        <f>IF(SUM(B7:I7)=0,0,IF(SUM(B7:I7)='Space Categories &amp; Terms'!B10,0,IF(SUM(B7:I7)&gt;=(0.9*'Space Categories &amp; Terms'!B10),'Space Categories &amp; Terms'!B10-SUM(B7:I7),0)))</f>
        <v>0</v>
      </c>
      <c r="K7" s="242">
        <f>'Space Categories &amp; Terms'!H10</f>
        <v>0</v>
      </c>
    </row>
    <row r="8" spans="1:11" ht="14.45" x14ac:dyDescent="0.3">
      <c r="A8" s="128" t="str">
        <f>'Space Categories &amp; Terms'!A11</f>
        <v>Restaurant Single-Tenant</v>
      </c>
      <c r="B8" s="80">
        <f>IF('Space Categories &amp; Terms'!H11=0,0,'Absorption &amp; Growth'!B8*'Space Categories &amp; Terms'!B11)</f>
        <v>0</v>
      </c>
      <c r="C8" s="80">
        <f>IF('Space Categories &amp; Terms'!H11=0,0,IF(IF(('Absorption &amp; Growth'!C8*'Space Categories &amp; Terms'!$B11)-B8&lt;0,0,'Absorption &amp; Growth'!C8*'Space Categories &amp; Terms'!$B11-B8)&lt;0,0,(IF(('Absorption &amp; Growth'!C8*'Space Categories &amp; Terms'!$B11)-B8&lt;0,0,'Absorption &amp; Growth'!C8*'Space Categories &amp; Terms'!$B11-B8))))</f>
        <v>0</v>
      </c>
      <c r="D8" s="80">
        <f>IF('Space Categories &amp; Terms'!H11=0,0,IF(IF(('Absorption &amp; Growth'!D8*'Space Categories &amp; Terms'!$B11)-C8&lt;0,0,'Absorption &amp; Growth'!D8*'Space Categories &amp; Terms'!$B11-C8-B8)&lt;0,0,(IF(('Absorption &amp; Growth'!D8*'Space Categories &amp; Terms'!$B11)-C8-B8&lt;0,0,'Absorption &amp; Growth'!D8*'Space Categories &amp; Terms'!$B11-C8-B8))))</f>
        <v>0</v>
      </c>
      <c r="E8" s="80">
        <f>IF('Space Categories &amp; Terms'!H11=0,0,IF(IF(('Absorption &amp; Growth'!E8*'Space Categories &amp; Terms'!$B11)-D8&lt;0,0,'Absorption &amp; Growth'!E8*'Space Categories &amp; Terms'!$B11-D8-C8-B8)&lt;0,0,(IF(('Absorption &amp; Growth'!E8*'Space Categories &amp; Terms'!$B11)-D8-C8-B8&lt;0,0,'Absorption &amp; Growth'!E8*'Space Categories &amp; Terms'!$B11-D8-C8-B8))))</f>
        <v>0</v>
      </c>
      <c r="F8" s="80">
        <f>IF('Space Categories &amp; Terms'!H11=0,0,IF(IF(('Absorption &amp; Growth'!F8*'Space Categories &amp; Terms'!$B11)-E8&lt;0,0,'Absorption &amp; Growth'!F8*'Space Categories &amp; Terms'!$B11-E8-D8-C8-B8)&lt;0,0,(IF(('Absorption &amp; Growth'!F8*'Space Categories &amp; Terms'!$B11)-E8-D8-C8-B8&lt;0,0,'Absorption &amp; Growth'!F8*'Space Categories &amp; Terms'!$B11-E8-D8-C8-B8))))</f>
        <v>0</v>
      </c>
      <c r="G8" s="80">
        <f>IF('Space Categories &amp; Terms'!H11=0,0,IF(IF(('Absorption &amp; Growth'!G8*'Space Categories &amp; Terms'!$B11)-F8&lt;0,0,'Absorption &amp; Growth'!G8*'Space Categories &amp; Terms'!$B11-F8-E8-D8-C8-B8)&lt;0,0,(IF(('Absorption &amp; Growth'!G8*'Space Categories &amp; Terms'!$B11)-F8-E8-D8-C8-B8&lt;0,0,'Absorption &amp; Growth'!G8*'Space Categories &amp; Terms'!$B11-F8-E8-D8-C8-B8))))</f>
        <v>0</v>
      </c>
      <c r="H8" s="80">
        <f>IF('Space Categories &amp; Terms'!H11=0,0,IF(IF(('Absorption &amp; Growth'!H8*'Space Categories &amp; Terms'!$B11)-G8&lt;0,0,'Absorption &amp; Growth'!H8*'Space Categories &amp; Terms'!$B11-G8-F8-E8-D8-C8-B8)&lt;0,0,(IF(('Absorption &amp; Growth'!H8*'Space Categories &amp; Terms'!$B11)-G8-F8-E8-D8-C8-B8&lt;0,0,'Absorption &amp; Growth'!H8*'Space Categories &amp; Terms'!$B11-G8-F8-E8-D8-C8-B8))))</f>
        <v>0</v>
      </c>
      <c r="I8" s="80">
        <f>IF('Space Categories &amp; Terms'!H11=0,0,IF(IF(('Absorption &amp; Growth'!I8*'Space Categories &amp; Terms'!$B11)-H8&lt;0,0,'Absorption &amp; Growth'!I8*'Space Categories &amp; Terms'!$B11-H8-G8-F8-E8-D8-C8-B8)&lt;0,0,(IF(('Absorption &amp; Growth'!I8*'Space Categories &amp; Terms'!$B11)-H8-G8-F8-E8-D8-C8-B8&lt;0,0,'Absorption &amp; Growth'!I8*'Space Categories &amp; Terms'!$B11-H8-G8-F8-E8-D8-C8-B8))))</f>
        <v>0</v>
      </c>
      <c r="J8" s="80">
        <f>IF(SUM(B8:I8)=0,0,IF(SUM(B8:I8)='Space Categories &amp; Terms'!B11,0,IF(SUM(B8:I8)&gt;=(0.9*'Space Categories &amp; Terms'!B11),'Space Categories &amp; Terms'!B11-SUM(B8:I8),0)))</f>
        <v>0</v>
      </c>
      <c r="K8" s="242">
        <f>'Space Categories &amp; Terms'!H11</f>
        <v>0</v>
      </c>
    </row>
    <row r="9" spans="1:11" ht="14.45" x14ac:dyDescent="0.3">
      <c r="A9" s="128" t="str">
        <f>'Space Categories &amp; Terms'!A12</f>
        <v>Restaurant Space Multi-Tenant</v>
      </c>
      <c r="B9" s="80">
        <f>IF('Space Categories &amp; Terms'!H12=0,0,'Absorption &amp; Growth'!B9*'Space Categories &amp; Terms'!B12)</f>
        <v>0</v>
      </c>
      <c r="C9" s="80">
        <f>IF('Space Categories &amp; Terms'!H12=0,0,IF(IF(('Absorption &amp; Growth'!C9*'Space Categories &amp; Terms'!$B12)-B9&lt;0,0,'Absorption &amp; Growth'!C9*'Space Categories &amp; Terms'!$B12-B9)&lt;0,0,(IF(('Absorption &amp; Growth'!C9*'Space Categories &amp; Terms'!$B12)-B9&lt;0,0,'Absorption &amp; Growth'!C9*'Space Categories &amp; Terms'!$B12-B9))))</f>
        <v>0</v>
      </c>
      <c r="D9" s="80">
        <f>IF('Space Categories &amp; Terms'!H12=0,0,IF(IF(('Absorption &amp; Growth'!D9*'Space Categories &amp; Terms'!$B12)-C9&lt;0,0,'Absorption &amp; Growth'!D9*'Space Categories &amp; Terms'!$B12-C9-B9)&lt;0,0,(IF(('Absorption &amp; Growth'!D9*'Space Categories &amp; Terms'!$B12)-C9-B9&lt;0,0,'Absorption &amp; Growth'!D9*'Space Categories &amp; Terms'!$B12-C9-B9))))</f>
        <v>0</v>
      </c>
      <c r="E9" s="80">
        <f>IF('Space Categories &amp; Terms'!H12=0,0,IF(IF(('Absorption &amp; Growth'!E9*'Space Categories &amp; Terms'!$B12)-D9&lt;0,0,'Absorption &amp; Growth'!E9*'Space Categories &amp; Terms'!$B12-D9-C9-B9)&lt;0,0,(IF(('Absorption &amp; Growth'!E9*'Space Categories &amp; Terms'!$B12)-D9-C9-B9&lt;0,0,'Absorption &amp; Growth'!E9*'Space Categories &amp; Terms'!$B12-D9-C9-B9))))</f>
        <v>0</v>
      </c>
      <c r="F9" s="80">
        <f>IF('Space Categories &amp; Terms'!H12=0,0,IF(IF(('Absorption &amp; Growth'!F9*'Space Categories &amp; Terms'!$B12)-E9&lt;0,0,'Absorption &amp; Growth'!F9*'Space Categories &amp; Terms'!$B12-E9-D9-C9-B9)&lt;0,0,(IF(('Absorption &amp; Growth'!F9*'Space Categories &amp; Terms'!$B12)-E9-D9-C9-B9&lt;0,0,'Absorption &amp; Growth'!F9*'Space Categories &amp; Terms'!$B12-E9-D9-C9-B9))))</f>
        <v>0</v>
      </c>
      <c r="G9" s="80">
        <f>IF('Space Categories &amp; Terms'!H12=0,0,IF(IF(('Absorption &amp; Growth'!G9*'Space Categories &amp; Terms'!$B12)-F9&lt;0,0,'Absorption &amp; Growth'!G9*'Space Categories &amp; Terms'!$B12-F9-E9-D9-C9-B9)&lt;0,0,(IF(('Absorption &amp; Growth'!G9*'Space Categories &amp; Terms'!$B12)-F9-E9-D9-C9-B9&lt;0,0,'Absorption &amp; Growth'!G9*'Space Categories &amp; Terms'!$B12-F9-E9-D9-C9-B9))))</f>
        <v>0</v>
      </c>
      <c r="H9" s="80">
        <f>IF('Space Categories &amp; Terms'!H12=0,0,IF(IF(('Absorption &amp; Growth'!H9*'Space Categories &amp; Terms'!$B12)-G9&lt;0,0,'Absorption &amp; Growth'!H9*'Space Categories &amp; Terms'!$B12-G9-F9-E9-D9-C9-B9)&lt;0,0,(IF(('Absorption &amp; Growth'!H9*'Space Categories &amp; Terms'!$B12)-G9-F9-E9-D9-C9-B9&lt;0,0,'Absorption &amp; Growth'!H9*'Space Categories &amp; Terms'!$B12-G9-F9-E9-D9-C9-B9))))</f>
        <v>0</v>
      </c>
      <c r="I9" s="80">
        <f>IF('Space Categories &amp; Terms'!H12=0,0,IF(IF(('Absorption &amp; Growth'!I9*'Space Categories &amp; Terms'!$B12)-H9&lt;0,0,'Absorption &amp; Growth'!I9*'Space Categories &amp; Terms'!$B12-H9-G9-F9-E9-D9-C9-B9)&lt;0,0,(IF(('Absorption &amp; Growth'!I9*'Space Categories &amp; Terms'!$B12)-H9-G9-F9-E9-D9-C9-B9&lt;0,0,'Absorption &amp; Growth'!I9*'Space Categories &amp; Terms'!$B12-H9-G9-F9-E9-D9-C9-B9))))</f>
        <v>0</v>
      </c>
      <c r="J9" s="80">
        <f>IF(SUM(B9:I9)=0,0,IF(SUM(B9:I9)='Space Categories &amp; Terms'!B12,0,IF(SUM(B9:I9)&gt;=(0.9*'Space Categories &amp; Terms'!B12),'Space Categories &amp; Terms'!B12-SUM(B9:I9),0)))</f>
        <v>0</v>
      </c>
      <c r="K9" s="242">
        <f>'Space Categories &amp; Terms'!H12</f>
        <v>0</v>
      </c>
    </row>
    <row r="10" spans="1:11" ht="14.45" x14ac:dyDescent="0.3">
      <c r="A10" s="128" t="str">
        <f>'Space Categories &amp; Terms'!A13</f>
        <v>Office Space Single-Tenant</v>
      </c>
      <c r="B10" s="80">
        <f>IF('Space Categories &amp; Terms'!H13=0,0,'Absorption &amp; Growth'!B10*'Space Categories &amp; Terms'!B13)</f>
        <v>0</v>
      </c>
      <c r="C10" s="80">
        <f>IF('Space Categories &amp; Terms'!H13=0,0,IF(IF(('Absorption &amp; Growth'!C10*'Space Categories &amp; Terms'!$B13)-B10&lt;0,0,'Absorption &amp; Growth'!C10*'Space Categories &amp; Terms'!$B13-B10)&lt;0,0,(IF(('Absorption &amp; Growth'!C10*'Space Categories &amp; Terms'!$B13)-B10&lt;0,0,'Absorption &amp; Growth'!C10*'Space Categories &amp; Terms'!$B13-B10))))</f>
        <v>0</v>
      </c>
      <c r="D10" s="80">
        <f>IF('Space Categories &amp; Terms'!H13=0,0,IF(IF(('Absorption &amp; Growth'!D10*'Space Categories &amp; Terms'!$B13)-C10&lt;0,0,'Absorption &amp; Growth'!D10*'Space Categories &amp; Terms'!$B13-C10-B10)&lt;0,0,(IF(('Absorption &amp; Growth'!D10*'Space Categories &amp; Terms'!$B13)-C10-B10&lt;0,0,'Absorption &amp; Growth'!D10*'Space Categories &amp; Terms'!$B13-C10-B10))))</f>
        <v>0</v>
      </c>
      <c r="E10" s="80">
        <f>IF('Space Categories &amp; Terms'!H13=0,0,IF(IF(('Absorption &amp; Growth'!E10*'Space Categories &amp; Terms'!$B13)-D10&lt;0,0,'Absorption &amp; Growth'!E10*'Space Categories &amp; Terms'!$B13-D10-C10-B10)&lt;0,0,(IF(('Absorption &amp; Growth'!E10*'Space Categories &amp; Terms'!$B13)-D10-C10-B10&lt;0,0,'Absorption &amp; Growth'!E10*'Space Categories &amp; Terms'!$B13-D10-C10-B10))))</f>
        <v>0</v>
      </c>
      <c r="F10" s="80">
        <f>IF('Space Categories &amp; Terms'!H13=0,0,IF(IF(('Absorption &amp; Growth'!F10*'Space Categories &amp; Terms'!$B13)-E10&lt;0,0,'Absorption &amp; Growth'!F10*'Space Categories &amp; Terms'!$B13-E10-D10-C10-B10)&lt;0,0,(IF(('Absorption &amp; Growth'!F10*'Space Categories &amp; Terms'!$B13)-E10-D10-C10-B10&lt;0,0,'Absorption &amp; Growth'!F10*'Space Categories &amp; Terms'!$B13-E10-D10-C10-B10))))</f>
        <v>0</v>
      </c>
      <c r="G10" s="80">
        <f>IF('Space Categories &amp; Terms'!H13=0,0,IF(IF(('Absorption &amp; Growth'!G10*'Space Categories &amp; Terms'!$B13)-F10&lt;0,0,'Absorption &amp; Growth'!G10*'Space Categories &amp; Terms'!$B13-F10-E10-D10-C10-B10)&lt;0,0,(IF(('Absorption &amp; Growth'!G10*'Space Categories &amp; Terms'!$B13)-F10-E10-D10-C10-B10&lt;0,0,'Absorption &amp; Growth'!G10*'Space Categories &amp; Terms'!$B13-F10-E10-D10-C10-B10))))</f>
        <v>0</v>
      </c>
      <c r="H10" s="80">
        <f>IF('Space Categories &amp; Terms'!H13=0,0,IF(IF(('Absorption &amp; Growth'!H10*'Space Categories &amp; Terms'!$B13)-G10&lt;0,0,'Absorption &amp; Growth'!H10*'Space Categories &amp; Terms'!$B13-G10-F10-E10-D10-C10-B10)&lt;0,0,(IF(('Absorption &amp; Growth'!H10*'Space Categories &amp; Terms'!$B13)-G10-F10-E10-D10-C10-B10&lt;0,0,'Absorption &amp; Growth'!H10*'Space Categories &amp; Terms'!$B13-G10-F10-E10-D10-C10-B10))))</f>
        <v>0</v>
      </c>
      <c r="I10" s="80">
        <f>IF('Space Categories &amp; Terms'!H13=0,0,IF(IF(('Absorption &amp; Growth'!I10*'Space Categories &amp; Terms'!$B13)-H10&lt;0,0,'Absorption &amp; Growth'!I10*'Space Categories &amp; Terms'!$B13-H10-G10-F10-E10-D10-C10-B10)&lt;0,0,(IF(('Absorption &amp; Growth'!I10*'Space Categories &amp; Terms'!$B13)-H10-G10-F10-E10-D10-C10-B10&lt;0,0,'Absorption &amp; Growth'!I10*'Space Categories &amp; Terms'!$B13-H10-G10-F10-E10-D10-C10-B10))))</f>
        <v>0</v>
      </c>
      <c r="J10" s="80">
        <f>IF(SUM(B10:I10)=0,0,IF(SUM(B10:I10)='Space Categories &amp; Terms'!B13,0,IF(SUM(B10:I10)&gt;=(0.9*'Space Categories &amp; Terms'!B13),'Space Categories &amp; Terms'!B13-SUM(B10:I10),0)))</f>
        <v>0</v>
      </c>
      <c r="K10" s="242">
        <f>'Space Categories &amp; Terms'!H13</f>
        <v>0</v>
      </c>
    </row>
    <row r="11" spans="1:11" ht="14.45" x14ac:dyDescent="0.3">
      <c r="A11" s="128" t="str">
        <f>'Space Categories &amp; Terms'!A14</f>
        <v>Office Space Multi-Tenant</v>
      </c>
      <c r="B11" s="80">
        <f>IF('Space Categories &amp; Terms'!H14=0,0,'Absorption &amp; Growth'!B11*'Space Categories &amp; Terms'!B14)</f>
        <v>0</v>
      </c>
      <c r="C11" s="80">
        <f>IF('Space Categories &amp; Terms'!H14=0,0,IF(IF(('Absorption &amp; Growth'!C11*'Space Categories &amp; Terms'!$B14)-B11&lt;0,0,'Absorption &amp; Growth'!C11*'Space Categories &amp; Terms'!$B14-B11)&lt;0,0,(IF(('Absorption &amp; Growth'!C11*'Space Categories &amp; Terms'!$B14)-B11&lt;0,0,'Absorption &amp; Growth'!C11*'Space Categories &amp; Terms'!$B14-B11))))</f>
        <v>0</v>
      </c>
      <c r="D11" s="80">
        <f>IF('Space Categories &amp; Terms'!H14=0,0,IF(IF(('Absorption &amp; Growth'!D11*'Space Categories &amp; Terms'!$B14)-C11&lt;0,0,'Absorption &amp; Growth'!D11*'Space Categories &amp; Terms'!$B14-C11-B11)&lt;0,0,(IF(('Absorption &amp; Growth'!D11*'Space Categories &amp; Terms'!$B14)-C11-B11&lt;0,0,'Absorption &amp; Growth'!D11*'Space Categories &amp; Terms'!$B14-C11-B11))))</f>
        <v>0</v>
      </c>
      <c r="E11" s="80">
        <f>IF('Space Categories &amp; Terms'!H14=0,0,IF(IF(('Absorption &amp; Growth'!E11*'Space Categories &amp; Terms'!$B14)-D11&lt;0,0,'Absorption &amp; Growth'!E11*'Space Categories &amp; Terms'!$B14-D11-C11-B11)&lt;0,0,(IF(('Absorption &amp; Growth'!E11*'Space Categories &amp; Terms'!$B14)-D11-C11-B11&lt;0,0,'Absorption &amp; Growth'!E11*'Space Categories &amp; Terms'!$B14-D11-C11-B11))))</f>
        <v>0</v>
      </c>
      <c r="F11" s="80">
        <f>IF('Space Categories &amp; Terms'!H14=0,0,IF(IF(('Absorption &amp; Growth'!F11*'Space Categories &amp; Terms'!$B14)-E11&lt;0,0,'Absorption &amp; Growth'!F11*'Space Categories &amp; Terms'!$B14-E11-D11-C11-B11)&lt;0,0,(IF(('Absorption &amp; Growth'!F11*'Space Categories &amp; Terms'!$B14)-E11-D11-C11-B11&lt;0,0,'Absorption &amp; Growth'!F11*'Space Categories &amp; Terms'!$B14-E11-D11-C11-B11))))</f>
        <v>0</v>
      </c>
      <c r="G11" s="80">
        <f>IF('Space Categories &amp; Terms'!H14=0,0,IF(IF(('Absorption &amp; Growth'!G11*'Space Categories &amp; Terms'!$B14)-F11&lt;0,0,'Absorption &amp; Growth'!G11*'Space Categories &amp; Terms'!$B14-F11-E11-D11-C11-B11)&lt;0,0,(IF(('Absorption &amp; Growth'!G11*'Space Categories &amp; Terms'!$B14)-F11-E11-D11-C11-B11&lt;0,0,'Absorption &amp; Growth'!G11*'Space Categories &amp; Terms'!$B14-F11-E11-D11-C11-B11))))</f>
        <v>0</v>
      </c>
      <c r="H11" s="80">
        <f>IF('Space Categories &amp; Terms'!H14=0,0,IF(IF(('Absorption &amp; Growth'!H11*'Space Categories &amp; Terms'!$B14)-G11&lt;0,0,'Absorption &amp; Growth'!H11*'Space Categories &amp; Terms'!$B14-G11-F11-E11-D11-C11-B11)&lt;0,0,(IF(('Absorption &amp; Growth'!H11*'Space Categories &amp; Terms'!$B14)-G11-F11-E11-D11-C11-B11&lt;0,0,'Absorption &amp; Growth'!H11*'Space Categories &amp; Terms'!$B14-G11-F11-E11-D11-C11-B11))))</f>
        <v>0</v>
      </c>
      <c r="I11" s="80">
        <f>IF('Space Categories &amp; Terms'!H14=0,0,IF(IF(('Absorption &amp; Growth'!I11*'Space Categories &amp; Terms'!$B14)-H11&lt;0,0,'Absorption &amp; Growth'!I11*'Space Categories &amp; Terms'!$B14-H11-G11-F11-E11-D11-C11-B11)&lt;0,0,(IF(('Absorption &amp; Growth'!I11*'Space Categories &amp; Terms'!$B14)-H11-G11-F11-E11-D11-C11-B11&lt;0,0,'Absorption &amp; Growth'!I11*'Space Categories &amp; Terms'!$B14-H11-G11-F11-E11-D11-C11-B11))))</f>
        <v>0</v>
      </c>
      <c r="J11" s="80">
        <f>IF(SUM(B11:I11)=0,0,IF(SUM(B11:I11)='Space Categories &amp; Terms'!B14,0,IF(SUM(B11:I11)&gt;=(0.9*'Space Categories &amp; Terms'!B14),'Space Categories &amp; Terms'!B14-SUM(B11:I11),0)))</f>
        <v>0</v>
      </c>
      <c r="K11" s="242">
        <f>'Space Categories &amp; Terms'!H14</f>
        <v>0</v>
      </c>
    </row>
    <row r="12" spans="1:11" ht="14.45" x14ac:dyDescent="0.3">
      <c r="A12" s="128" t="str">
        <f>'Space Categories &amp; Terms'!A15</f>
        <v>Gen. Commercial Space Single-Tenant</v>
      </c>
      <c r="B12" s="80">
        <f>IF('Space Categories &amp; Terms'!H15=0,0,'Absorption &amp; Growth'!B12*'Space Categories &amp; Terms'!B15)</f>
        <v>0</v>
      </c>
      <c r="C12" s="80">
        <f>IF('Space Categories &amp; Terms'!H15=0,0,IF(IF(('Absorption &amp; Growth'!C12*'Space Categories &amp; Terms'!$B15)-B12&lt;0,0,'Absorption &amp; Growth'!C12*'Space Categories &amp; Terms'!$B15-B12)&lt;0,0,(IF(('Absorption &amp; Growth'!C12*'Space Categories &amp; Terms'!$B15)-B12&lt;0,0,'Absorption &amp; Growth'!C12*'Space Categories &amp; Terms'!$B15-B12))))</f>
        <v>0</v>
      </c>
      <c r="D12" s="80">
        <f>IF('Space Categories &amp; Terms'!H15=0,0,IF(IF(('Absorption &amp; Growth'!D12*'Space Categories &amp; Terms'!$B15)-C12&lt;0,0,'Absorption &amp; Growth'!D12*'Space Categories &amp; Terms'!$B15-C12-B12)&lt;0,0,(IF(('Absorption &amp; Growth'!D12*'Space Categories &amp; Terms'!$B15)-C12-B12&lt;0,0,'Absorption &amp; Growth'!D12*'Space Categories &amp; Terms'!$B15-C12-B12))))</f>
        <v>0</v>
      </c>
      <c r="E12" s="80">
        <f>IF('Space Categories &amp; Terms'!H15=0,0,IF(IF(('Absorption &amp; Growth'!E12*'Space Categories &amp; Terms'!$B15)-D12&lt;0,0,'Absorption &amp; Growth'!E12*'Space Categories &amp; Terms'!$B15-D12-C12-B12)&lt;0,0,(IF(('Absorption &amp; Growth'!E12*'Space Categories &amp; Terms'!$B15)-D12-C12-B12&lt;0,0,'Absorption &amp; Growth'!E12*'Space Categories &amp; Terms'!$B15-D12-C12-B12))))</f>
        <v>0</v>
      </c>
      <c r="F12" s="80">
        <f>IF('Space Categories &amp; Terms'!H15=0,0,IF(IF(('Absorption &amp; Growth'!F12*'Space Categories &amp; Terms'!$B15)-E12&lt;0,0,'Absorption &amp; Growth'!F12*'Space Categories &amp; Terms'!$B15-E12-D12-C12-B12)&lt;0,0,(IF(('Absorption &amp; Growth'!F12*'Space Categories &amp; Terms'!$B15)-E12-D12-C12-B12&lt;0,0,'Absorption &amp; Growth'!F12*'Space Categories &amp; Terms'!$B15-E12-D12-C12-B12))))</f>
        <v>0</v>
      </c>
      <c r="G12" s="80">
        <f>IF('Space Categories &amp; Terms'!H15=0,0,IF(IF(('Absorption &amp; Growth'!G12*'Space Categories &amp; Terms'!$B15)-F12&lt;0,0,'Absorption &amp; Growth'!G12*'Space Categories &amp; Terms'!$B15-F12-E12-D12-C12-B12)&lt;0,0,(IF(('Absorption &amp; Growth'!G12*'Space Categories &amp; Terms'!$B15)-F12-E12-D12-C12-B12&lt;0,0,'Absorption &amp; Growth'!G12*'Space Categories &amp; Terms'!$B15-F12-E12-D12-C12-B12))))</f>
        <v>0</v>
      </c>
      <c r="H12" s="80">
        <f>IF('Space Categories &amp; Terms'!H15=0,0,IF(IF(('Absorption &amp; Growth'!H12*'Space Categories &amp; Terms'!$B15)-G12&lt;0,0,'Absorption &amp; Growth'!H12*'Space Categories &amp; Terms'!$B15-G12-F12-E12-D12-C12-B12)&lt;0,0,(IF(('Absorption &amp; Growth'!H12*'Space Categories &amp; Terms'!$B15)-G12-F12-E12-D12-C12-B12&lt;0,0,'Absorption &amp; Growth'!H12*'Space Categories &amp; Terms'!$B15-G12-F12-E12-D12-C12-B12))))</f>
        <v>0</v>
      </c>
      <c r="I12" s="80">
        <f>IF('Space Categories &amp; Terms'!H15=0,0,IF(IF(('Absorption &amp; Growth'!I12*'Space Categories &amp; Terms'!$B15)-H12&lt;0,0,'Absorption &amp; Growth'!I12*'Space Categories &amp; Terms'!$B15-H12-G12-F12-E12-D12-C12-B12)&lt;0,0,(IF(('Absorption &amp; Growth'!I12*'Space Categories &amp; Terms'!$B15)-H12-G12-F12-E12-D12-C12-B12&lt;0,0,'Absorption &amp; Growth'!I12*'Space Categories &amp; Terms'!$B15-H12-G12-F12-E12-D12-C12-B12))))</f>
        <v>0</v>
      </c>
      <c r="J12" s="80">
        <f>IF(SUM(B12:I12)=0,0,IF(SUM(B12:I12)='Space Categories &amp; Terms'!B15,0,IF(SUM(B12:I12)&gt;=(0.9*'Space Categories &amp; Terms'!B15),'Space Categories &amp; Terms'!B15-SUM(B12:I12),0)))</f>
        <v>0</v>
      </c>
      <c r="K12" s="242">
        <f>'Space Categories &amp; Terms'!H15</f>
        <v>0</v>
      </c>
    </row>
    <row r="13" spans="1:11" ht="14.45" x14ac:dyDescent="0.3">
      <c r="A13" s="128" t="str">
        <f>'Space Categories &amp; Terms'!A16</f>
        <v>Gen. Commercial Space Multi-Tenant</v>
      </c>
      <c r="B13" s="80">
        <f>IF('Space Categories &amp; Terms'!H16=0,0,'Absorption &amp; Growth'!B13*'Space Categories &amp; Terms'!B16)</f>
        <v>0</v>
      </c>
      <c r="C13" s="80">
        <f>IF('Space Categories &amp; Terms'!H16=0,0,IF(IF(('Absorption &amp; Growth'!C13*'Space Categories &amp; Terms'!$B16)-B13&lt;0,0,'Absorption &amp; Growth'!C13*'Space Categories &amp; Terms'!$B16-B13)&lt;0,0,(IF(('Absorption &amp; Growth'!C13*'Space Categories &amp; Terms'!$B16)-B13&lt;0,0,'Absorption &amp; Growth'!C13*'Space Categories &amp; Terms'!$B16-B13))))</f>
        <v>0</v>
      </c>
      <c r="D13" s="80">
        <f>IF('Space Categories &amp; Terms'!H16=0,0,IF(IF(('Absorption &amp; Growth'!D13*'Space Categories &amp; Terms'!$B16)-C13&lt;0,0,'Absorption &amp; Growth'!D13*'Space Categories &amp; Terms'!$B16-C13-B13)&lt;0,0,(IF(('Absorption &amp; Growth'!D13*'Space Categories &amp; Terms'!$B16)-C13-B13&lt;0,0,'Absorption &amp; Growth'!D13*'Space Categories &amp; Terms'!$B16-C13-B13))))</f>
        <v>0</v>
      </c>
      <c r="E13" s="80">
        <f>IF('Space Categories &amp; Terms'!H16=0,0,IF(IF(('Absorption &amp; Growth'!E13*'Space Categories &amp; Terms'!$B16)-D13&lt;0,0,'Absorption &amp; Growth'!E13*'Space Categories &amp; Terms'!$B16-D13-C13-B13)&lt;0,0,(IF(('Absorption &amp; Growth'!E13*'Space Categories &amp; Terms'!$B16)-D13-C13-B13&lt;0,0,'Absorption &amp; Growth'!E13*'Space Categories &amp; Terms'!$B16-D13-C13-B13))))</f>
        <v>0</v>
      </c>
      <c r="F13" s="80">
        <f>IF('Space Categories &amp; Terms'!H16=0,0,IF(IF(('Absorption &amp; Growth'!F13*'Space Categories &amp; Terms'!$B16)-E13&lt;0,0,'Absorption &amp; Growth'!F13*'Space Categories &amp; Terms'!$B16-E13-D13-C13-B13)&lt;0,0,(IF(('Absorption &amp; Growth'!F13*'Space Categories &amp; Terms'!$B16)-E13-D13-C13-B13&lt;0,0,'Absorption &amp; Growth'!F13*'Space Categories &amp; Terms'!$B16-E13-D13-C13-B13))))</f>
        <v>0</v>
      </c>
      <c r="G13" s="80">
        <f>IF('Space Categories &amp; Terms'!H16=0,0,IF(IF(('Absorption &amp; Growth'!G13*'Space Categories &amp; Terms'!$B16)-F13&lt;0,0,'Absorption &amp; Growth'!G13*'Space Categories &amp; Terms'!$B16-F13-E13-D13-C13-B13)&lt;0,0,(IF(('Absorption &amp; Growth'!G13*'Space Categories &amp; Terms'!$B16)-F13-E13-D13-C13-B13&lt;0,0,'Absorption &amp; Growth'!G13*'Space Categories &amp; Terms'!$B16-F13-E13-D13-C13-B13))))</f>
        <v>0</v>
      </c>
      <c r="H13" s="80">
        <f>IF('Space Categories &amp; Terms'!H16=0,0,IF(IF(('Absorption &amp; Growth'!H13*'Space Categories &amp; Terms'!$B16)-G13&lt;0,0,'Absorption &amp; Growth'!H13*'Space Categories &amp; Terms'!$B16-G13-F13-E13-D13-C13-B13)&lt;0,0,(IF(('Absorption &amp; Growth'!H13*'Space Categories &amp; Terms'!$B16)-G13-F13-E13-D13-C13-B13&lt;0,0,'Absorption &amp; Growth'!H13*'Space Categories &amp; Terms'!$B16-G13-F13-E13-D13-C13-B13))))</f>
        <v>0</v>
      </c>
      <c r="I13" s="80">
        <f>IF('Space Categories &amp; Terms'!H16=0,0,IF(IF(('Absorption &amp; Growth'!I13*'Space Categories &amp; Terms'!$B16)-H13&lt;0,0,'Absorption &amp; Growth'!I13*'Space Categories &amp; Terms'!$B16-H13-G13-F13-E13-D13-C13-B13)&lt;0,0,(IF(('Absorption &amp; Growth'!I13*'Space Categories &amp; Terms'!$B16)-H13-G13-F13-E13-D13-C13-B13&lt;0,0,'Absorption &amp; Growth'!I13*'Space Categories &amp; Terms'!$B16-H13-G13-F13-E13-D13-C13-B13))))</f>
        <v>0</v>
      </c>
      <c r="J13" s="80">
        <f>IF(SUM(B13:I13)=0,0,IF(SUM(B13:I13)='Space Categories &amp; Terms'!B16,0,IF(SUM(B13:I13)&gt;=(0.9*'Space Categories &amp; Terms'!B16),'Space Categories &amp; Terms'!B16-SUM(B13:I13),0)))</f>
        <v>0</v>
      </c>
      <c r="K13" s="242">
        <f>'Space Categories &amp; Terms'!H16</f>
        <v>0</v>
      </c>
    </row>
    <row r="14" spans="1:11" ht="14.45" x14ac:dyDescent="0.3">
      <c r="A14" s="128" t="str">
        <f>'Space Categories &amp; Terms'!A17</f>
        <v>Upstairs Residential Units (Type A)</v>
      </c>
      <c r="B14" s="80">
        <f>IF('Space Categories &amp; Terms'!H17=0,0,'Absorption &amp; Growth'!B14*'Space Categories &amp; Terms'!B17)</f>
        <v>0</v>
      </c>
      <c r="C14" s="80">
        <f>IF('Space Categories &amp; Terms'!H17=0,0,IF(IF(('Absorption &amp; Growth'!C14*'Space Categories &amp; Terms'!$B17)-B14&lt;0,0,'Absorption &amp; Growth'!C14*'Space Categories &amp; Terms'!$B17-B14)&lt;0,0,(IF(('Absorption &amp; Growth'!C14*'Space Categories &amp; Terms'!$B17)-B14&lt;0,0,'Absorption &amp; Growth'!C14*'Space Categories &amp; Terms'!$B17-B14))))</f>
        <v>0</v>
      </c>
      <c r="D14" s="80">
        <f>IF('Space Categories &amp; Terms'!H17=0,0,IF(IF(('Absorption &amp; Growth'!D14*'Space Categories &amp; Terms'!$B17)-C14&lt;0,0,'Absorption &amp; Growth'!D14*'Space Categories &amp; Terms'!$B17-C14-B14)&lt;0,0,(IF(('Absorption &amp; Growth'!D14*'Space Categories &amp; Terms'!$B17)-C14-B14&lt;0,0,'Absorption &amp; Growth'!D14*'Space Categories &amp; Terms'!$B17-C14-B14))))</f>
        <v>0</v>
      </c>
      <c r="E14" s="80">
        <f>IF('Space Categories &amp; Terms'!H17=0,0,IF(IF(('Absorption &amp; Growth'!E14*'Space Categories &amp; Terms'!$B17)-D14&lt;0,0,'Absorption &amp; Growth'!E14*'Space Categories &amp; Terms'!$B17-D14-C14-B14)&lt;0,0,(IF(('Absorption &amp; Growth'!E14*'Space Categories &amp; Terms'!$B17)-D14-C14-B14&lt;0,0,'Absorption &amp; Growth'!E14*'Space Categories &amp; Terms'!$B17-D14-C14-B14))))</f>
        <v>0</v>
      </c>
      <c r="F14" s="80">
        <f>IF('Space Categories &amp; Terms'!H17=0,0,IF(IF(('Absorption &amp; Growth'!F14*'Space Categories &amp; Terms'!$B17)-E14&lt;0,0,'Absorption &amp; Growth'!F14*'Space Categories &amp; Terms'!$B17-E14-D14-C14-B14)&lt;0,0,(IF(('Absorption &amp; Growth'!F14*'Space Categories &amp; Terms'!$B17)-E14-D14-C14-B14&lt;0,0,'Absorption &amp; Growth'!F14*'Space Categories &amp; Terms'!$B17-E14-D14-C14-B14))))</f>
        <v>0</v>
      </c>
      <c r="G14" s="80">
        <f>IF('Space Categories &amp; Terms'!H17=0,0,IF(IF(('Absorption &amp; Growth'!G14*'Space Categories &amp; Terms'!$B17)-F14&lt;0,0,'Absorption &amp; Growth'!G14*'Space Categories &amp; Terms'!$B17-F14-E14-D14-C14-B14)&lt;0,0,(IF(('Absorption &amp; Growth'!G14*'Space Categories &amp; Terms'!$B17)-F14-E14-D14-C14-B14&lt;0,0,'Absorption &amp; Growth'!G14*'Space Categories &amp; Terms'!$B17-F14-E14-D14-C14-B14))))</f>
        <v>0</v>
      </c>
      <c r="H14" s="80">
        <f>IF('Space Categories &amp; Terms'!H17=0,0,IF(IF(('Absorption &amp; Growth'!H14*'Space Categories &amp; Terms'!$B17)-G14&lt;0,0,'Absorption &amp; Growth'!H14*'Space Categories &amp; Terms'!$B17-G14-F14-E14-D14-C14-B14)&lt;0,0,(IF(('Absorption &amp; Growth'!H14*'Space Categories &amp; Terms'!$B17)-G14-F14-E14-D14-C14-B14&lt;0,0,'Absorption &amp; Growth'!H14*'Space Categories &amp; Terms'!$B17-G14-F14-E14-D14-C14-B14))))</f>
        <v>0</v>
      </c>
      <c r="I14" s="80">
        <f>IF('Space Categories &amp; Terms'!H17=0,0,IF(IF(('Absorption &amp; Growth'!I14*'Space Categories &amp; Terms'!$B17)-H14&lt;0,0,'Absorption &amp; Growth'!I14*'Space Categories &amp; Terms'!$B17-H14-G14-F14-E14-D14-C14-B14)&lt;0,0,(IF(('Absorption &amp; Growth'!I14*'Space Categories &amp; Terms'!$B17)-H14-G14-F14-E14-D14-C14-B14&lt;0,0,'Absorption &amp; Growth'!I14*'Space Categories &amp; Terms'!$B17-H14-G14-F14-E14-D14-C14-B14))))</f>
        <v>0</v>
      </c>
      <c r="J14" s="80">
        <f>IF(SUM(B14:I14)=0,0,IF(SUM(B14:I14)='Space Categories &amp; Terms'!B17,0,IF(SUM(B14:I14)&gt;=(0.9*'Space Categories &amp; Terms'!B17),'Space Categories &amp; Terms'!B17-SUM(B14:I14),0)))</f>
        <v>0</v>
      </c>
      <c r="K14" s="242">
        <f>'Space Categories &amp; Terms'!H17</f>
        <v>0</v>
      </c>
    </row>
    <row r="15" spans="1:11" ht="14.45" x14ac:dyDescent="0.3">
      <c r="A15" s="128" t="str">
        <f>'Space Categories &amp; Terms'!A18</f>
        <v>Upstairs Residential Units (Type B)</v>
      </c>
      <c r="B15" s="80">
        <f>IF('Space Categories &amp; Terms'!H18=0,0,'Absorption &amp; Growth'!B15*'Space Categories &amp; Terms'!B18)</f>
        <v>0</v>
      </c>
      <c r="C15" s="80">
        <f>IF('Space Categories &amp; Terms'!H18=0,0,IF(IF(('Absorption &amp; Growth'!C15*'Space Categories &amp; Terms'!$B18)-B15&lt;0,0,'Absorption &amp; Growth'!C15*'Space Categories &amp; Terms'!$B18-B15)&lt;0,0,(IF(('Absorption &amp; Growth'!C15*'Space Categories &amp; Terms'!$B18)-B15&lt;0,0,'Absorption &amp; Growth'!C15*'Space Categories &amp; Terms'!$B18-B15))))</f>
        <v>0</v>
      </c>
      <c r="D15" s="80">
        <f>IF('Space Categories &amp; Terms'!H18=0,0,IF(IF(('Absorption &amp; Growth'!D15*'Space Categories &amp; Terms'!$B18)-C15&lt;0,0,'Absorption &amp; Growth'!D15*'Space Categories &amp; Terms'!$B18-C15-B15)&lt;0,0,(IF(('Absorption &amp; Growth'!D15*'Space Categories &amp; Terms'!$B18)-C15-B15&lt;0,0,'Absorption &amp; Growth'!D15*'Space Categories &amp; Terms'!$B18-C15-B15))))</f>
        <v>0</v>
      </c>
      <c r="E15" s="80">
        <f>IF('Space Categories &amp; Terms'!H18=0,0,IF(IF(('Absorption &amp; Growth'!E15*'Space Categories &amp; Terms'!$B18)-D15&lt;0,0,'Absorption &amp; Growth'!E15*'Space Categories &amp; Terms'!$B18-D15-C15-B15)&lt;0,0,(IF(('Absorption &amp; Growth'!E15*'Space Categories &amp; Terms'!$B18)-D15-C15-B15&lt;0,0,'Absorption &amp; Growth'!E15*'Space Categories &amp; Terms'!$B18-D15-C15-B15))))</f>
        <v>0</v>
      </c>
      <c r="F15" s="80">
        <f>IF('Space Categories &amp; Terms'!H18=0,0,IF(IF(('Absorption &amp; Growth'!F15*'Space Categories &amp; Terms'!$B18)-E15&lt;0,0,'Absorption &amp; Growth'!F15*'Space Categories &amp; Terms'!$B18-E15-D15-C15-B15)&lt;0,0,(IF(('Absorption &amp; Growth'!F15*'Space Categories &amp; Terms'!$B18)-E15-D15-C15-B15&lt;0,0,'Absorption &amp; Growth'!F15*'Space Categories &amp; Terms'!$B18-E15-D15-C15-B15))))</f>
        <v>0</v>
      </c>
      <c r="G15" s="80">
        <f>IF('Space Categories &amp; Terms'!H18=0,0,IF(IF(('Absorption &amp; Growth'!G15*'Space Categories &amp; Terms'!$B18)-F15&lt;0,0,'Absorption &amp; Growth'!G15*'Space Categories &amp; Terms'!$B18-F15-E15-D15-C15-B15)&lt;0,0,(IF(('Absorption &amp; Growth'!G15*'Space Categories &amp; Terms'!$B18)-F15-E15-D15-C15-B15&lt;0,0,'Absorption &amp; Growth'!G15*'Space Categories &amp; Terms'!$B18-F15-E15-D15-C15-B15))))</f>
        <v>0</v>
      </c>
      <c r="H15" s="80">
        <f>IF('Space Categories &amp; Terms'!H18=0,0,IF(IF(('Absorption &amp; Growth'!H15*'Space Categories &amp; Terms'!$B18)-G15&lt;0,0,'Absorption &amp; Growth'!H15*'Space Categories &amp; Terms'!$B18-G15-F15-E15-D15-C15-B15)&lt;0,0,(IF(('Absorption &amp; Growth'!H15*'Space Categories &amp; Terms'!$B18)-G15-F15-E15-D15-C15-B15&lt;0,0,'Absorption &amp; Growth'!H15*'Space Categories &amp; Terms'!$B18-G15-F15-E15-D15-C15-B15))))</f>
        <v>0</v>
      </c>
      <c r="I15" s="80">
        <f>IF('Space Categories &amp; Terms'!H18=0,0,IF(IF(('Absorption &amp; Growth'!I15*'Space Categories &amp; Terms'!$B18)-H15&lt;0,0,'Absorption &amp; Growth'!I15*'Space Categories &amp; Terms'!$B18-H15-G15-F15-E15-D15-C15-B15)&lt;0,0,(IF(('Absorption &amp; Growth'!I15*'Space Categories &amp; Terms'!$B18)-H15-G15-F15-E15-D15-C15-B15&lt;0,0,'Absorption &amp; Growth'!I15*'Space Categories &amp; Terms'!$B18-H15-G15-F15-E15-D15-C15-B15))))</f>
        <v>0</v>
      </c>
      <c r="J15" s="80">
        <f>IF(SUM(B15:I15)=0,0,IF(SUM(B15:I15)='Space Categories &amp; Terms'!B18,0,IF(SUM(B15:I15)&gt;=(0.9*'Space Categories &amp; Terms'!B18),'Space Categories &amp; Terms'!B18-SUM(B15:I15),0)))</f>
        <v>0</v>
      </c>
      <c r="K15" s="242">
        <f>'Space Categories &amp; Terms'!H18</f>
        <v>0</v>
      </c>
    </row>
    <row r="16" spans="1:11" ht="14.45" x14ac:dyDescent="0.3">
      <c r="A16" s="128" t="str">
        <f>'Space Categories &amp; Terms'!A19</f>
        <v>Upstairs Residential Units (Type C)</v>
      </c>
      <c r="B16" s="80">
        <f>IF('Space Categories &amp; Terms'!H19=0,0,'Absorption &amp; Growth'!B16*'Space Categories &amp; Terms'!B19)</f>
        <v>0</v>
      </c>
      <c r="C16" s="80">
        <f>IF('Space Categories &amp; Terms'!H19=0,0,IF(IF(('Absorption &amp; Growth'!C16*'Space Categories &amp; Terms'!$B19)-B16&lt;0,0,'Absorption &amp; Growth'!C16*'Space Categories &amp; Terms'!$B19-B16)&lt;0,0,(IF(('Absorption &amp; Growth'!C16*'Space Categories &amp; Terms'!$B19)-B16&lt;0,0,'Absorption &amp; Growth'!C16*'Space Categories &amp; Terms'!$B19-B16))))</f>
        <v>0</v>
      </c>
      <c r="D16" s="80">
        <f>IF('Space Categories &amp; Terms'!H19=0,0,IF(IF(('Absorption &amp; Growth'!D16*'Space Categories &amp; Terms'!$B19)-C16&lt;0,0,'Absorption &amp; Growth'!D16*'Space Categories &amp; Terms'!$B19-C16-B16)&lt;0,0,(IF(('Absorption &amp; Growth'!D16*'Space Categories &amp; Terms'!$B19)-C16-B16&lt;0,0,'Absorption &amp; Growth'!D16*'Space Categories &amp; Terms'!$B19-C16-B16))))</f>
        <v>0</v>
      </c>
      <c r="E16" s="80">
        <f>IF('Space Categories &amp; Terms'!H19=0,0,IF(IF(('Absorption &amp; Growth'!E16*'Space Categories &amp; Terms'!$B19)-D16&lt;0,0,'Absorption &amp; Growth'!E16*'Space Categories &amp; Terms'!$B19-D16-C16-B16)&lt;0,0,(IF(('Absorption &amp; Growth'!E16*'Space Categories &amp; Terms'!$B19)-D16-C16-B16&lt;0,0,'Absorption &amp; Growth'!E16*'Space Categories &amp; Terms'!$B19-D16-C16-B16))))</f>
        <v>0</v>
      </c>
      <c r="F16" s="80">
        <f>IF('Space Categories &amp; Terms'!H19=0,0,IF(IF(('Absorption &amp; Growth'!F16*'Space Categories &amp; Terms'!$B19)-E16&lt;0,0,'Absorption &amp; Growth'!F16*'Space Categories &amp; Terms'!$B19-E16-D16-C16-B16)&lt;0,0,(IF(('Absorption &amp; Growth'!F16*'Space Categories &amp; Terms'!$B19)-E16-D16-C16-B16&lt;0,0,'Absorption &amp; Growth'!F16*'Space Categories &amp; Terms'!$B19-E16-D16-C16-B16))))</f>
        <v>0</v>
      </c>
      <c r="G16" s="80">
        <f>IF('Space Categories &amp; Terms'!H19=0,0,IF(IF(('Absorption &amp; Growth'!G16*'Space Categories &amp; Terms'!$B19)-F16&lt;0,0,'Absorption &amp; Growth'!G16*'Space Categories &amp; Terms'!$B19-F16-E16-D16-C16-B16)&lt;0,0,(IF(('Absorption &amp; Growth'!G16*'Space Categories &amp; Terms'!$B19)-F16-E16-D16-C16-B16&lt;0,0,'Absorption &amp; Growth'!G16*'Space Categories &amp; Terms'!$B19-F16-E16-D16-C16-B16))))</f>
        <v>0</v>
      </c>
      <c r="H16" s="80">
        <f>IF('Space Categories &amp; Terms'!H19=0,0,IF(IF(('Absorption &amp; Growth'!H16*'Space Categories &amp; Terms'!$B19)-G16&lt;0,0,'Absorption &amp; Growth'!H16*'Space Categories &amp; Terms'!$B19-G16-F16-E16-D16-C16-B16)&lt;0,0,(IF(('Absorption &amp; Growth'!H16*'Space Categories &amp; Terms'!$B19)-G16-F16-E16-D16-C16-B16&lt;0,0,'Absorption &amp; Growth'!H16*'Space Categories &amp; Terms'!$B19-G16-F16-E16-D16-C16-B16))))</f>
        <v>0</v>
      </c>
      <c r="I16" s="80">
        <f>IF('Space Categories &amp; Terms'!H19=0,0,IF(IF(('Absorption &amp; Growth'!I16*'Space Categories &amp; Terms'!$B19)-H16&lt;0,0,'Absorption &amp; Growth'!I16*'Space Categories &amp; Terms'!$B19-H16-G16-F16-E16-D16-C16-B16)&lt;0,0,(IF(('Absorption &amp; Growth'!I16*'Space Categories &amp; Terms'!$B19)-H16-G16-F16-E16-D16-C16-B16&lt;0,0,'Absorption &amp; Growth'!I16*'Space Categories &amp; Terms'!$B19-H16-G16-F16-E16-D16-C16-B16))))</f>
        <v>0</v>
      </c>
      <c r="J16" s="80">
        <f>IF(SUM(B16:I16)=0,0,IF(SUM(B16:I16)='Space Categories &amp; Terms'!B19,0,IF(SUM(B16:I16)&gt;=(0.9*'Space Categories &amp; Terms'!B19),'Space Categories &amp; Terms'!B19-SUM(B16:I16),0)))</f>
        <v>0</v>
      </c>
      <c r="K16" s="242">
        <f>'Space Categories &amp; Terms'!H19</f>
        <v>0</v>
      </c>
    </row>
    <row r="17" spans="1:11" ht="14.45" x14ac:dyDescent="0.3">
      <c r="A17" s="128" t="str">
        <f>'Space Categories &amp; Terms'!A20</f>
        <v>Other Rental Space (Enter Here)</v>
      </c>
      <c r="B17" s="80">
        <f>IF('Space Categories &amp; Terms'!H20=0,0,'Absorption &amp; Growth'!B17*'Space Categories &amp; Terms'!B20)</f>
        <v>0</v>
      </c>
      <c r="C17" s="80">
        <f>IF('Space Categories &amp; Terms'!H20=0,0,IF(IF(('Absorption &amp; Growth'!C17*'Space Categories &amp; Terms'!$B20)-B17&lt;0,0,'Absorption &amp; Growth'!C17*'Space Categories &amp; Terms'!$B20-B17)&lt;0,0,(IF(('Absorption &amp; Growth'!C17*'Space Categories &amp; Terms'!$B20)-B17&lt;0,0,'Absorption &amp; Growth'!C17*'Space Categories &amp; Terms'!$B20-B17))))</f>
        <v>0</v>
      </c>
      <c r="D17" s="80">
        <f>IF('Space Categories &amp; Terms'!H20=0,0,IF(IF(('Absorption &amp; Growth'!D17*'Space Categories &amp; Terms'!$B20)-C17&lt;0,0,'Absorption &amp; Growth'!D17*'Space Categories &amp; Terms'!$B20-C17-B17)&lt;0,0,(IF(('Absorption &amp; Growth'!D17*'Space Categories &amp; Terms'!$B20)-C17-B17&lt;0,0,'Absorption &amp; Growth'!D17*'Space Categories &amp; Terms'!$B20-C17-B17))))</f>
        <v>0</v>
      </c>
      <c r="E17" s="80">
        <f>IF('Space Categories &amp; Terms'!H20=0,0,IF(IF(('Absorption &amp; Growth'!E17*'Space Categories &amp; Terms'!$B20)-D17&lt;0,0,'Absorption &amp; Growth'!E17*'Space Categories &amp; Terms'!$B20-D17-C17-B17)&lt;0,0,(IF(('Absorption &amp; Growth'!E17*'Space Categories &amp; Terms'!$B20)-D17-C17-B17&lt;0,0,'Absorption &amp; Growth'!E17*'Space Categories &amp; Terms'!$B20-D17-C17-B17))))</f>
        <v>0</v>
      </c>
      <c r="F17" s="80">
        <f>IF('Space Categories &amp; Terms'!H20=0,0,IF(IF(('Absorption &amp; Growth'!F17*'Space Categories &amp; Terms'!$B20)-E17&lt;0,0,'Absorption &amp; Growth'!F17*'Space Categories &amp; Terms'!$B20-E17-D17-C17-B17)&lt;0,0,(IF(('Absorption &amp; Growth'!F17*'Space Categories &amp; Terms'!$B20)-E17-D17-C17-B17&lt;0,0,'Absorption &amp; Growth'!F17*'Space Categories &amp; Terms'!$B20-E17-D17-C17-B17))))</f>
        <v>0</v>
      </c>
      <c r="G17" s="80">
        <f>IF('Space Categories &amp; Terms'!H20=0,0,IF(IF(('Absorption &amp; Growth'!G17*'Space Categories &amp; Terms'!$B20)-F17&lt;0,0,'Absorption &amp; Growth'!G17*'Space Categories &amp; Terms'!$B20-F17-E17-D17-C17-B17)&lt;0,0,(IF(('Absorption &amp; Growth'!G17*'Space Categories &amp; Terms'!$B20)-F17-E17-D17-C17-B17&lt;0,0,'Absorption &amp; Growth'!G17*'Space Categories &amp; Terms'!$B20-F17-E17-D17-C17-B17))))</f>
        <v>0</v>
      </c>
      <c r="H17" s="80">
        <f>IF('Space Categories &amp; Terms'!H20=0,0,IF(IF(('Absorption &amp; Growth'!H17*'Space Categories &amp; Terms'!$B20)-G17&lt;0,0,'Absorption &amp; Growth'!H17*'Space Categories &amp; Terms'!$B20-G17-F17-E17-D17-C17-B17)&lt;0,0,(IF(('Absorption &amp; Growth'!H17*'Space Categories &amp; Terms'!$B20)-G17-F17-E17-D17-C17-B17&lt;0,0,'Absorption &amp; Growth'!H17*'Space Categories &amp; Terms'!$B20-G17-F17-E17-D17-C17-B17))))</f>
        <v>0</v>
      </c>
      <c r="I17" s="80">
        <f>IF('Space Categories &amp; Terms'!H20=0,0,IF(IF(('Absorption &amp; Growth'!I17*'Space Categories &amp; Terms'!$B20)-H17&lt;0,0,'Absorption &amp; Growth'!I17*'Space Categories &amp; Terms'!$B20-H17-G17-F17-E17-D17-C17-B17)&lt;0,0,(IF(('Absorption &amp; Growth'!I17*'Space Categories &amp; Terms'!$B20)-H17-G17-F17-E17-D17-C17-B17&lt;0,0,'Absorption &amp; Growth'!I17*'Space Categories &amp; Terms'!$B20-H17-G17-F17-E17-D17-C17-B17))))</f>
        <v>0</v>
      </c>
      <c r="J17" s="80">
        <f>IF(SUM(B17:I17)=0,0,IF(SUM(B17:I17)='Space Categories &amp; Terms'!B20,0,IF(SUM(B17:I17)&gt;=(0.9*'Space Categories &amp; Terms'!B20),'Space Categories &amp; Terms'!B20-SUM(B17:I17),0)))</f>
        <v>0</v>
      </c>
      <c r="K17" s="242">
        <f>'Space Categories &amp; Terms'!H20</f>
        <v>0</v>
      </c>
    </row>
    <row r="18" spans="1:11" ht="14.45" x14ac:dyDescent="0.3">
      <c r="A18" s="128" t="str">
        <f>'Space Categories &amp; Terms'!A21</f>
        <v>Other Rental Space (Enter Here)</v>
      </c>
      <c r="B18" s="80">
        <f>IF('Space Categories &amp; Terms'!H21=0,0,'Absorption &amp; Growth'!B18*'Space Categories &amp; Terms'!B21)</f>
        <v>0</v>
      </c>
      <c r="C18" s="80">
        <f>IF('Space Categories &amp; Terms'!H21=0,0,IF(IF(('Absorption &amp; Growth'!C18*'Space Categories &amp; Terms'!$B21)-B18&lt;0,0,'Absorption &amp; Growth'!C18*'Space Categories &amp; Terms'!$B21-B18)&lt;0,0,(IF(('Absorption &amp; Growth'!C18*'Space Categories &amp; Terms'!$B21)-B18&lt;0,0,'Absorption &amp; Growth'!C18*'Space Categories &amp; Terms'!$B21-B18))))</f>
        <v>0</v>
      </c>
      <c r="D18" s="80">
        <f>IF('Space Categories &amp; Terms'!H21=0,0,IF(IF(('Absorption &amp; Growth'!D18*'Space Categories &amp; Terms'!$B21)-C18&lt;0,0,'Absorption &amp; Growth'!D18*'Space Categories &amp; Terms'!$B21-C18-B18)&lt;0,0,(IF(('Absorption &amp; Growth'!D18*'Space Categories &amp; Terms'!$B21)-C18-B18&lt;0,0,'Absorption &amp; Growth'!D18*'Space Categories &amp; Terms'!$B21-C18-B18))))</f>
        <v>0</v>
      </c>
      <c r="E18" s="80">
        <f>IF('Space Categories &amp; Terms'!H21=0,0,IF(IF(('Absorption &amp; Growth'!E18*'Space Categories &amp; Terms'!$B21)-D18&lt;0,0,'Absorption &amp; Growth'!E18*'Space Categories &amp; Terms'!$B21-D18-C18-B18)&lt;0,0,(IF(('Absorption &amp; Growth'!E18*'Space Categories &amp; Terms'!$B21)-D18-C18-B18&lt;0,0,'Absorption &amp; Growth'!E18*'Space Categories &amp; Terms'!$B21-D18-C18-B18))))</f>
        <v>0</v>
      </c>
      <c r="F18" s="80">
        <f>IF('Space Categories &amp; Terms'!H21=0,0,IF(IF(('Absorption &amp; Growth'!F18*'Space Categories &amp; Terms'!$B21)-E18&lt;0,0,'Absorption &amp; Growth'!F18*'Space Categories &amp; Terms'!$B21-E18-D18-C18-B18)&lt;0,0,(IF(('Absorption &amp; Growth'!F18*'Space Categories &amp; Terms'!$B21)-E18-D18-C18-B18&lt;0,0,'Absorption &amp; Growth'!F18*'Space Categories &amp; Terms'!$B21-E18-D18-C18-B18))))</f>
        <v>0</v>
      </c>
      <c r="G18" s="80">
        <f>IF('Space Categories &amp; Terms'!H21=0,0,IF(IF(('Absorption &amp; Growth'!G18*'Space Categories &amp; Terms'!$B21)-F18&lt;0,0,'Absorption &amp; Growth'!G18*'Space Categories &amp; Terms'!$B21-F18-E18-D18-C18-B18)&lt;0,0,(IF(('Absorption &amp; Growth'!G18*'Space Categories &amp; Terms'!$B21)-F18-E18-D18-C18-B18&lt;0,0,'Absorption &amp; Growth'!G18*'Space Categories &amp; Terms'!$B21-F18-E18-D18-C18-B18))))</f>
        <v>0</v>
      </c>
      <c r="H18" s="80">
        <f>IF('Space Categories &amp; Terms'!H21=0,0,IF(IF(('Absorption &amp; Growth'!H18*'Space Categories &amp; Terms'!$B21)-G18&lt;0,0,'Absorption &amp; Growth'!H18*'Space Categories &amp; Terms'!$B21-G18-F18-E18-D18-C18-B18)&lt;0,0,(IF(('Absorption &amp; Growth'!H18*'Space Categories &amp; Terms'!$B21)-G18-F18-E18-D18-C18-B18&lt;0,0,'Absorption &amp; Growth'!H18*'Space Categories &amp; Terms'!$B21-G18-F18-E18-D18-C18-B18))))</f>
        <v>0</v>
      </c>
      <c r="I18" s="80">
        <f>IF('Space Categories &amp; Terms'!H21=0,0,IF(IF(('Absorption &amp; Growth'!I18*'Space Categories &amp; Terms'!$B21)-H18&lt;0,0,'Absorption &amp; Growth'!I18*'Space Categories &amp; Terms'!$B21-H18-G18-F18-E18-D18-C18-B18)&lt;0,0,(IF(('Absorption &amp; Growth'!I18*'Space Categories &amp; Terms'!$B21)-H18-G18-F18-E18-D18-C18-B18&lt;0,0,'Absorption &amp; Growth'!I18*'Space Categories &amp; Terms'!$B21-H18-G18-F18-E18-D18-C18-B18))))</f>
        <v>0</v>
      </c>
      <c r="J18" s="80">
        <f>IF(SUM(B18:I18)=0,0,IF(SUM(B18:I18)='Space Categories &amp; Terms'!B21,0,IF(SUM(B18:I18)&gt;=(0.9*'Space Categories &amp; Terms'!B21),'Space Categories &amp; Terms'!B21-SUM(B18:I18),0)))</f>
        <v>0</v>
      </c>
      <c r="K18" s="242">
        <f>'Space Categories &amp; Terms'!H21</f>
        <v>0</v>
      </c>
    </row>
    <row r="19" spans="1:11" ht="14.45" x14ac:dyDescent="0.3">
      <c r="A19" s="128" t="str">
        <f>'Space Categories &amp; Terms'!A22</f>
        <v>Other Rental Space (Enter Here)</v>
      </c>
      <c r="B19" s="80">
        <f>IF('Space Categories &amp; Terms'!H22=0,0,'Absorption &amp; Growth'!B19*'Space Categories &amp; Terms'!B22)</f>
        <v>0</v>
      </c>
      <c r="C19" s="80">
        <f>IF('Space Categories &amp; Terms'!H22=0,0,IF(IF(('Absorption &amp; Growth'!C19*'Space Categories &amp; Terms'!$B22)-B19&lt;0,0,'Absorption &amp; Growth'!C19*'Space Categories &amp; Terms'!$B22-B19)&lt;0,0,(IF(('Absorption &amp; Growth'!C19*'Space Categories &amp; Terms'!$B22)-B19&lt;0,0,'Absorption &amp; Growth'!C19*'Space Categories &amp; Terms'!$B22-B19))))</f>
        <v>0</v>
      </c>
      <c r="D19" s="80">
        <f>IF('Space Categories &amp; Terms'!H22=0,0,IF(IF(('Absorption &amp; Growth'!D19*'Space Categories &amp; Terms'!$B22)-C19&lt;0,0,'Absorption &amp; Growth'!D19*'Space Categories &amp; Terms'!$B22-C19-B19)&lt;0,0,(IF(('Absorption &amp; Growth'!D19*'Space Categories &amp; Terms'!$B22)-C19-B19&lt;0,0,'Absorption &amp; Growth'!D19*'Space Categories &amp; Terms'!$B22-C19-B19))))</f>
        <v>0</v>
      </c>
      <c r="E19" s="80">
        <f>IF('Space Categories &amp; Terms'!H22=0,0,IF(IF(('Absorption &amp; Growth'!E19*'Space Categories &amp; Terms'!$B22)-D19&lt;0,0,'Absorption &amp; Growth'!E19*'Space Categories &amp; Terms'!$B22-D19-C19-B19)&lt;0,0,(IF(('Absorption &amp; Growth'!E19*'Space Categories &amp; Terms'!$B22)-D19-C19-B19&lt;0,0,'Absorption &amp; Growth'!E19*'Space Categories &amp; Terms'!$B22-D19-C19-B19))))</f>
        <v>0</v>
      </c>
      <c r="F19" s="80">
        <f>IF('Space Categories &amp; Terms'!H22=0,0,IF(IF(('Absorption &amp; Growth'!F19*'Space Categories &amp; Terms'!$B22)-E19&lt;0,0,'Absorption &amp; Growth'!F19*'Space Categories &amp; Terms'!$B22-E19-D19-C19-B19)&lt;0,0,(IF(('Absorption &amp; Growth'!F19*'Space Categories &amp; Terms'!$B22)-E19-D19-C19-B19&lt;0,0,'Absorption &amp; Growth'!F19*'Space Categories &amp; Terms'!$B22-E19-D19-C19-B19))))</f>
        <v>0</v>
      </c>
      <c r="G19" s="80">
        <f>IF('Space Categories &amp; Terms'!H22=0,0,IF(IF(('Absorption &amp; Growth'!G19*'Space Categories &amp; Terms'!$B22)-F19&lt;0,0,'Absorption &amp; Growth'!G19*'Space Categories &amp; Terms'!$B22-F19-E19-D19-C19-B19)&lt;0,0,(IF(('Absorption &amp; Growth'!G19*'Space Categories &amp; Terms'!$B22)-F19-E19-D19-C19-B19&lt;0,0,'Absorption &amp; Growth'!G19*'Space Categories &amp; Terms'!$B22-F19-E19-D19-C19-B19))))</f>
        <v>0</v>
      </c>
      <c r="H19" s="80">
        <f>IF('Space Categories &amp; Terms'!H22=0,0,IF(IF(('Absorption &amp; Growth'!H19*'Space Categories &amp; Terms'!$B22)-G19&lt;0,0,'Absorption &amp; Growth'!H19*'Space Categories &amp; Terms'!$B22-G19-F19-E19-D19-C19-B19)&lt;0,0,(IF(('Absorption &amp; Growth'!H19*'Space Categories &amp; Terms'!$B22)-G19-F19-E19-D19-C19-B19&lt;0,0,'Absorption &amp; Growth'!H19*'Space Categories &amp; Terms'!$B22-G19-F19-E19-D19-C19-B19))))</f>
        <v>0</v>
      </c>
      <c r="I19" s="80">
        <f>IF('Space Categories &amp; Terms'!H22=0,0,IF(IF(('Absorption &amp; Growth'!I19*'Space Categories &amp; Terms'!$B22)-H19&lt;0,0,'Absorption &amp; Growth'!I19*'Space Categories &amp; Terms'!$B22-H19-G19-F19-E19-D19-C19-B19)&lt;0,0,(IF(('Absorption &amp; Growth'!I19*'Space Categories &amp; Terms'!$B22)-H19-G19-F19-E19-D19-C19-B19&lt;0,0,'Absorption &amp; Growth'!I19*'Space Categories &amp; Terms'!$B22-H19-G19-F19-E19-D19-C19-B19))))</f>
        <v>0</v>
      </c>
      <c r="J19" s="80">
        <f>IF(SUM(B19:I19)=0,0,IF(SUM(B19:I19)='Space Categories &amp; Terms'!B22,0,IF(SUM(B19:I19)&gt;=(0.9*'Space Categories &amp; Terms'!B22),'Space Categories &amp; Terms'!B22-SUM(B19:I19),0)))</f>
        <v>0</v>
      </c>
      <c r="K19" s="242">
        <f>'Space Categories &amp; Terms'!H22</f>
        <v>0</v>
      </c>
    </row>
    <row r="20" spans="1:11" ht="14.45" x14ac:dyDescent="0.3">
      <c r="A20" s="128" t="str">
        <f>'Space Categories &amp; Terms'!A23</f>
        <v>Other Rental Space (Enter Here)</v>
      </c>
      <c r="B20" s="80">
        <f>IF('Space Categories &amp; Terms'!H23=0,0,'Absorption &amp; Growth'!B20*'Space Categories &amp; Terms'!B23)</f>
        <v>0</v>
      </c>
      <c r="C20" s="80">
        <f>IF('Space Categories &amp; Terms'!H23=0,0,IF(IF(('Absorption &amp; Growth'!C20*'Space Categories &amp; Terms'!$B23)-B20&lt;0,0,'Absorption &amp; Growth'!C20*'Space Categories &amp; Terms'!$B23-B20)&lt;0,0,(IF(('Absorption &amp; Growth'!C20*'Space Categories &amp; Terms'!$B23)-B20&lt;0,0,'Absorption &amp; Growth'!C20*'Space Categories &amp; Terms'!$B23-B20))))</f>
        <v>0</v>
      </c>
      <c r="D20" s="80">
        <f>IF('Space Categories &amp; Terms'!H23=0,0,IF(IF(('Absorption &amp; Growth'!D20*'Space Categories &amp; Terms'!$B23)-C20&lt;0,0,'Absorption &amp; Growth'!D20*'Space Categories &amp; Terms'!$B23-C20-B20)&lt;0,0,(IF(('Absorption &amp; Growth'!D20*'Space Categories &amp; Terms'!$B23)-C20-B20&lt;0,0,'Absorption &amp; Growth'!D20*'Space Categories &amp; Terms'!$B23-C20-B20))))</f>
        <v>0</v>
      </c>
      <c r="E20" s="80">
        <f>IF('Space Categories &amp; Terms'!H23=0,0,IF(IF(('Absorption &amp; Growth'!E20*'Space Categories &amp; Terms'!$B23)-D20&lt;0,0,'Absorption &amp; Growth'!E20*'Space Categories &amp; Terms'!$B23-D20-C20-B20)&lt;0,0,(IF(('Absorption &amp; Growth'!E20*'Space Categories &amp; Terms'!$B23)-D20-C20-B20&lt;0,0,'Absorption &amp; Growth'!E20*'Space Categories &amp; Terms'!$B23-D20-C20-B20))))</f>
        <v>0</v>
      </c>
      <c r="F20" s="80">
        <f>IF('Space Categories &amp; Terms'!H23=0,0,IF(IF(('Absorption &amp; Growth'!F20*'Space Categories &amp; Terms'!$B23)-E20&lt;0,0,'Absorption &amp; Growth'!F20*'Space Categories &amp; Terms'!$B23-E20-D20-C20-B20)&lt;0,0,(IF(('Absorption &amp; Growth'!F20*'Space Categories &amp; Terms'!$B23)-E20-D20-C20-B20&lt;0,0,'Absorption &amp; Growth'!F20*'Space Categories &amp; Terms'!$B23-E20-D20-C20-B20))))</f>
        <v>0</v>
      </c>
      <c r="G20" s="80">
        <f>IF('Space Categories &amp; Terms'!H23=0,0,IF(IF(('Absorption &amp; Growth'!G20*'Space Categories &amp; Terms'!$B23)-F20&lt;0,0,'Absorption &amp; Growth'!G20*'Space Categories &amp; Terms'!$B23-F20-E20-D20-C20-B20)&lt;0,0,(IF(('Absorption &amp; Growth'!G20*'Space Categories &amp; Terms'!$B23)-F20-E20-D20-C20-B20&lt;0,0,'Absorption &amp; Growth'!G20*'Space Categories &amp; Terms'!$B23-F20-E20-D20-C20-B20))))</f>
        <v>0</v>
      </c>
      <c r="H20" s="80">
        <f>IF('Space Categories &amp; Terms'!H23=0,0,IF(IF(('Absorption &amp; Growth'!H20*'Space Categories &amp; Terms'!$B23)-G20&lt;0,0,'Absorption &amp; Growth'!H20*'Space Categories &amp; Terms'!$B23-G20-F20-E20-D20-C20-B20)&lt;0,0,(IF(('Absorption &amp; Growth'!H20*'Space Categories &amp; Terms'!$B23)-G20-F20-E20-D20-C20-B20&lt;0,0,'Absorption &amp; Growth'!H20*'Space Categories &amp; Terms'!$B23-G20-F20-E20-D20-C20-B20))))</f>
        <v>0</v>
      </c>
      <c r="I20" s="80">
        <f>IF('Space Categories &amp; Terms'!H23=0,0,IF(IF(('Absorption &amp; Growth'!I20*'Space Categories &amp; Terms'!$B23)-H20&lt;0,0,'Absorption &amp; Growth'!I20*'Space Categories &amp; Terms'!$B23-H20-G20-F20-E20-D20-C20-B20)&lt;0,0,(IF(('Absorption &amp; Growth'!I20*'Space Categories &amp; Terms'!$B23)-H20-G20-F20-E20-D20-C20-B20&lt;0,0,'Absorption &amp; Growth'!I20*'Space Categories &amp; Terms'!$B23-H20-G20-F20-E20-D20-C20-B20))))</f>
        <v>0</v>
      </c>
      <c r="J20" s="80">
        <f>IF(SUM(B20:I20)=0,0,IF(SUM(B20:I20)='Space Categories &amp; Terms'!B23,0,IF(SUM(B20:I20)&gt;=(0.9*'Space Categories &amp; Terms'!B23),'Space Categories &amp; Terms'!B23-SUM(B20:I20),0)))</f>
        <v>0</v>
      </c>
      <c r="K20" s="243">
        <f>'Space Categories &amp; Terms'!H23</f>
        <v>0</v>
      </c>
    </row>
    <row r="21" spans="1:11" ht="14.45" x14ac:dyDescent="0.3">
      <c r="A21" s="129" t="s">
        <v>240</v>
      </c>
      <c r="B21" s="137">
        <f>(B4*'Space Categories &amp; Terms'!$H7)+(B5*'Space Categories &amp; Terms'!$H8)+(B6*'Space Categories &amp; Terms'!$H9)+(B7*'Space Categories &amp; Terms'!$H10)+(B8*'Space Categories &amp; Terms'!$H11)+(B9*'Space Categories &amp; Terms'!$H12)+(B10*'Space Categories &amp; Terms'!$H13)+(B11*'Space Categories &amp; Terms'!$H14)+(B12*'Space Categories &amp; Terms'!$H15)+(B13*'Space Categories &amp; Terms'!$H16)+(B14*'Space Categories &amp; Terms'!$H17)+(B15*'Space Categories &amp; Terms'!$H18)+(B16*'Space Categories &amp; Terms'!$H19)+(B17*'Space Categories &amp; Terms'!$H20)+(B18*'Space Categories &amp; Terms'!$H21)+(B19*'Space Categories &amp; Terms'!$H22)+(B20*'Space Categories &amp; Terms'!$H23)+($J21/8)</f>
        <v>0</v>
      </c>
      <c r="C21" s="137">
        <f>(C4*'Space Categories &amp; Terms'!$H7)+(C5*'Space Categories &amp; Terms'!$H8)+(C6*'Space Categories &amp; Terms'!$H9)+(C7*'Space Categories &amp; Terms'!$H10)+(C8*'Space Categories &amp; Terms'!$H11)+(C9*'Space Categories &amp; Terms'!$H12)+(C10*'Space Categories &amp; Terms'!$H13)+(C11*'Space Categories &amp; Terms'!$H14)+(C12*'Space Categories &amp; Terms'!$H15)+(C13*'Space Categories &amp; Terms'!$H16)+(C14*'Space Categories &amp; Terms'!$H17)+(C15*'Space Categories &amp; Terms'!$H18)+(C16*'Space Categories &amp; Terms'!$H19)+(C17*'Space Categories &amp; Terms'!$H20)+(C18*'Space Categories &amp; Terms'!$H21)+(C19*'Space Categories &amp; Terms'!$H22)+(C20*'Space Categories &amp; Terms'!$H23)+($J21/8)</f>
        <v>0</v>
      </c>
      <c r="D21" s="137">
        <f>(D4*'Space Categories &amp; Terms'!$H7)+(D5*'Space Categories &amp; Terms'!$H8)+(D6*'Space Categories &amp; Terms'!$H9)+(D7*'Space Categories &amp; Terms'!$H10)+(D8*'Space Categories &amp; Terms'!$H11)+(D9*'Space Categories &amp; Terms'!$H12)+(D10*'Space Categories &amp; Terms'!$H13)+(D11*'Space Categories &amp; Terms'!$H14)+(D12*'Space Categories &amp; Terms'!$H15)+(D13*'Space Categories &amp; Terms'!$H16)+(D14*'Space Categories &amp; Terms'!$H17)+(D15*'Space Categories &amp; Terms'!$H18)+(D16*'Space Categories &amp; Terms'!$H19)+(D17*'Space Categories &amp; Terms'!$H20)+(D18*'Space Categories &amp; Terms'!$H21)+(D19*'Space Categories &amp; Terms'!$H22)+(D20*'Space Categories &amp; Terms'!$H23)+($J21/8)</f>
        <v>0</v>
      </c>
      <c r="E21" s="137">
        <f>(E4*'Space Categories &amp; Terms'!$H7)+(E5*'Space Categories &amp; Terms'!$H8)+(E6*'Space Categories &amp; Terms'!$H9)+(E7*'Space Categories &amp; Terms'!$H10)+(E8*'Space Categories &amp; Terms'!$H11)+(E9*'Space Categories &amp; Terms'!$H12)+(E10*'Space Categories &amp; Terms'!$H13)+(E11*'Space Categories &amp; Terms'!$H14)+(E12*'Space Categories &amp; Terms'!$H15)+(E13*'Space Categories &amp; Terms'!$H16)+(E14*'Space Categories &amp; Terms'!$H17)+(E15*'Space Categories &amp; Terms'!$H18)+(E16*'Space Categories &amp; Terms'!$H19)+(E17*'Space Categories &amp; Terms'!$H20)+(E18*'Space Categories &amp; Terms'!$H21)+(E19*'Space Categories &amp; Terms'!$H22)+(E20*'Space Categories &amp; Terms'!$H23)+($J21/8)</f>
        <v>0</v>
      </c>
      <c r="F21" s="137">
        <f>(F4*'Space Categories &amp; Terms'!$H7)+(F5*'Space Categories &amp; Terms'!$H8)+(F6*'Space Categories &amp; Terms'!$H9)+(F7*'Space Categories &amp; Terms'!$H10)+(F8*'Space Categories &amp; Terms'!$H11)+(F9*'Space Categories &amp; Terms'!$H12)+(F10*'Space Categories &amp; Terms'!$H13)+(F11*'Space Categories &amp; Terms'!$H14)+(F12*'Space Categories &amp; Terms'!$H15)+(F13*'Space Categories &amp; Terms'!$H16)+(F14*'Space Categories &amp; Terms'!$H17)+(F15*'Space Categories &amp; Terms'!$H18)+(F16*'Space Categories &amp; Terms'!$H19)+(F17*'Space Categories &amp; Terms'!$H20)+(F18*'Space Categories &amp; Terms'!$H21)+(F19*'Space Categories &amp; Terms'!$H22)+(F20*'Space Categories &amp; Terms'!$H23)+($J21/8)</f>
        <v>0</v>
      </c>
      <c r="G21" s="137">
        <f>(G4*'Space Categories &amp; Terms'!$H7)+(G5*'Space Categories &amp; Terms'!$H8)+(G6*'Space Categories &amp; Terms'!$H9)+(G7*'Space Categories &amp; Terms'!$H10)+(G8*'Space Categories &amp; Terms'!$H11)+(G9*'Space Categories &amp; Terms'!$H12)+(G10*'Space Categories &amp; Terms'!$H13)+(G11*'Space Categories &amp; Terms'!$H14)+(G12*'Space Categories &amp; Terms'!$H15)+(G13*'Space Categories &amp; Terms'!$H16)+(G14*'Space Categories &amp; Terms'!$H17)+(G15*'Space Categories &amp; Terms'!$H18)+(G16*'Space Categories &amp; Terms'!$H19)+(G17*'Space Categories &amp; Terms'!$H20)+(G18*'Space Categories &amp; Terms'!$H21)+(G19*'Space Categories &amp; Terms'!$H22)+(G20*'Space Categories &amp; Terms'!$H23)+($J21/8)</f>
        <v>0</v>
      </c>
      <c r="H21" s="137">
        <f>(H4*'Space Categories &amp; Terms'!$H7)+(H5*'Space Categories &amp; Terms'!$H8)+(H6*'Space Categories &amp; Terms'!$H9)+(H7*'Space Categories &amp; Terms'!$H10)+(H8*'Space Categories &amp; Terms'!$H11)+(H9*'Space Categories &amp; Terms'!$H12)+(H10*'Space Categories &amp; Terms'!$H13)+(H11*'Space Categories &amp; Terms'!$H14)+(H12*'Space Categories &amp; Terms'!$H15)+(H13*'Space Categories &amp; Terms'!$H16)+(H14*'Space Categories &amp; Terms'!$H17)+(H15*'Space Categories &amp; Terms'!$H18)+(H16*'Space Categories &amp; Terms'!$H19)+(H17*'Space Categories &amp; Terms'!$H20)+(H18*'Space Categories &amp; Terms'!$H21)+(H19*'Space Categories &amp; Terms'!$H22)+(H20*'Space Categories &amp; Terms'!$H23)+($J21/8)</f>
        <v>0</v>
      </c>
      <c r="I21" s="137">
        <f>(I4*'Space Categories &amp; Terms'!$H7)+(I5*'Space Categories &amp; Terms'!$H8)+(I6*'Space Categories &amp; Terms'!$H9)+(I7*'Space Categories &amp; Terms'!$H10)+(I8*'Space Categories &amp; Terms'!$H11)+(I9*'Space Categories &amp; Terms'!$H12)+(I10*'Space Categories &amp; Terms'!$H13)+(I11*'Space Categories &amp; Terms'!$H14)+(I12*'Space Categories &amp; Terms'!$H15)+(I13*'Space Categories &amp; Terms'!$H16)+(I14*'Space Categories &amp; Terms'!$H17)+(I15*'Space Categories &amp; Terms'!$H18)+(I16*'Space Categories &amp; Terms'!$H19)+(I17*'Space Categories &amp; Terms'!$H20)+(I18*'Space Categories &amp; Terms'!$H21)+(I19*'Space Categories &amp; Terms'!$H22)+(I20*'Space Categories &amp; Terms'!$H23)+($J21/8)</f>
        <v>0</v>
      </c>
      <c r="J21" s="138">
        <f>(J4*'Space Categories &amp; Terms'!$H7)+(J5*'Space Categories &amp; Terms'!$H8)+(J6*'Space Categories &amp; Terms'!$H9)+(J7*'Space Categories &amp; Terms'!$H10)+(J8*'Space Categories &amp; Terms'!$H11)+(J9*'Space Categories &amp; Terms'!$H12)+(J10*'Space Categories &amp; Terms'!$H13)+(J11*'Space Categories &amp; Terms'!$H14)+(J12*'Space Categories &amp; Terms'!$H15)+(J13*'Space Categories &amp; Terms'!$H16)+(J14*'Space Categories &amp; Terms'!$H17)+(J15*'Space Categories &amp; Terms'!$H18)+(J16*'Space Categories &amp; Terms'!$H19)+(J17*'Space Categories &amp; Terms'!$H20)+(J18*'Space Categories &amp; Terms'!$H21)+(J19*'Space Categories &amp; Terms'!$H22)+(J20*'Space Categories &amp; Terms'!$H23)</f>
        <v>0</v>
      </c>
    </row>
    <row r="24" spans="1:11" x14ac:dyDescent="0.25">
      <c r="A24" s="23" t="s">
        <v>328</v>
      </c>
    </row>
    <row r="25" spans="1:11" ht="43.5" customHeight="1" x14ac:dyDescent="0.25">
      <c r="A25" s="256" t="s">
        <v>412</v>
      </c>
      <c r="B25" s="256"/>
      <c r="C25" s="256"/>
      <c r="D25" s="256"/>
      <c r="E25" s="256"/>
      <c r="F25" s="256"/>
      <c r="G25" s="256"/>
      <c r="H25" s="256"/>
      <c r="I25" s="256"/>
      <c r="J25" s="256"/>
      <c r="K25" s="256"/>
    </row>
    <row r="26" spans="1:11" x14ac:dyDescent="0.25">
      <c r="A26" s="23"/>
      <c r="B26" s="23"/>
      <c r="C26" s="23"/>
      <c r="D26" s="23"/>
      <c r="E26" s="23"/>
      <c r="F26" s="23"/>
      <c r="G26" s="23"/>
      <c r="H26" s="23"/>
      <c r="I26" s="23"/>
      <c r="J26" s="23"/>
    </row>
    <row r="28" spans="1:11" x14ac:dyDescent="0.25">
      <c r="C28" s="80"/>
    </row>
    <row r="30" spans="1:11" x14ac:dyDescent="0.25">
      <c r="C30" s="80"/>
    </row>
  </sheetData>
  <sheetProtection password="C4AC" sheet="1" objects="1" scenarios="1"/>
  <mergeCells count="1">
    <mergeCell ref="A25:K25"/>
  </mergeCells>
  <pageMargins left="0.7" right="0.7" top="0.75" bottom="0.75" header="0.3" footer="0.3"/>
  <pageSetup scale="7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K26"/>
  <sheetViews>
    <sheetView showGridLines="0" zoomScaleNormal="100" workbookViewId="0">
      <selection activeCell="C37" sqref="C37"/>
    </sheetView>
  </sheetViews>
  <sheetFormatPr defaultRowHeight="15" x14ac:dyDescent="0.25"/>
  <cols>
    <col min="1" max="1" width="3.7109375" style="124" customWidth="1"/>
    <col min="2" max="2" width="39.5703125" style="124" customWidth="1"/>
    <col min="3" max="3" width="19" style="124" customWidth="1"/>
    <col min="4" max="4" width="12.7109375" style="124" customWidth="1"/>
    <col min="5" max="5" width="15.42578125" style="124" customWidth="1"/>
    <col min="6" max="6" width="17.7109375" style="124" customWidth="1"/>
    <col min="7" max="7" width="14.42578125" style="124" customWidth="1"/>
    <col min="8" max="8" width="18.140625" style="124" customWidth="1"/>
    <col min="9" max="9" width="13.7109375" style="124" customWidth="1"/>
    <col min="10" max="10" width="9.140625" style="124"/>
    <col min="11" max="11" width="12.140625" style="124" bestFit="1" customWidth="1"/>
    <col min="12" max="12" width="10.140625" style="124" bestFit="1" customWidth="1"/>
    <col min="13" max="16384" width="9.140625" style="124"/>
  </cols>
  <sheetData>
    <row r="1" spans="1:11" ht="18.75" x14ac:dyDescent="0.3">
      <c r="B1" s="103" t="str">
        <f>'Sources &amp; Uses'!A1</f>
        <v>Project Name:</v>
      </c>
      <c r="C1" s="104" t="str">
        <f>'Sources &amp; Uses'!B1</f>
        <v>Enter Name Here</v>
      </c>
    </row>
    <row r="2" spans="1:11" x14ac:dyDescent="0.25">
      <c r="A2" s="184" t="s">
        <v>326</v>
      </c>
      <c r="B2" s="184"/>
      <c r="C2" s="184"/>
      <c r="D2" s="184"/>
      <c r="E2" s="184"/>
      <c r="F2" s="184"/>
      <c r="G2" s="184"/>
      <c r="H2" s="184"/>
      <c r="I2" s="184"/>
    </row>
    <row r="3" spans="1:11" s="125" customFormat="1" ht="14.45" customHeight="1" x14ac:dyDescent="0.25">
      <c r="B3" s="133" t="s">
        <v>232</v>
      </c>
      <c r="C3" s="132" t="s">
        <v>233</v>
      </c>
      <c r="D3" s="130" t="s">
        <v>234</v>
      </c>
      <c r="E3" s="130" t="s">
        <v>405</v>
      </c>
      <c r="F3" s="130" t="s">
        <v>253</v>
      </c>
      <c r="G3" s="130" t="s">
        <v>235</v>
      </c>
      <c r="H3" s="130" t="s">
        <v>236</v>
      </c>
      <c r="I3" s="130" t="s">
        <v>254</v>
      </c>
    </row>
    <row r="4" spans="1:11" x14ac:dyDescent="0.25">
      <c r="A4" s="111" t="s">
        <v>242</v>
      </c>
      <c r="G4" s="88"/>
    </row>
    <row r="5" spans="1:11" x14ac:dyDescent="0.25">
      <c r="A5" s="120"/>
      <c r="B5" s="124" t="s">
        <v>223</v>
      </c>
      <c r="C5" s="244">
        <v>0</v>
      </c>
      <c r="D5" s="246">
        <v>0</v>
      </c>
      <c r="E5" s="247">
        <v>0</v>
      </c>
      <c r="F5" s="139">
        <f>ROUND((C5*(D5*2000))*(1+E5),0)</f>
        <v>0</v>
      </c>
      <c r="G5" s="135">
        <f>G4</f>
        <v>0</v>
      </c>
    </row>
    <row r="6" spans="1:11" x14ac:dyDescent="0.25">
      <c r="A6" s="120"/>
      <c r="B6" s="124" t="s">
        <v>224</v>
      </c>
      <c r="C6" s="244"/>
      <c r="D6" s="246"/>
      <c r="E6" s="247"/>
      <c r="F6" s="139">
        <f>ROUND((C6*(D6*2000))*(1+E6),0)</f>
        <v>0</v>
      </c>
      <c r="G6" s="114">
        <f>G4</f>
        <v>0</v>
      </c>
    </row>
    <row r="7" spans="1:11" ht="14.45" customHeight="1" x14ac:dyDescent="0.25">
      <c r="A7" s="120"/>
      <c r="B7" s="124" t="s">
        <v>225</v>
      </c>
      <c r="C7" s="244"/>
      <c r="D7" s="246"/>
      <c r="E7" s="247"/>
      <c r="F7" s="139">
        <f>ROUND((C7*(D7*2000))*1+E7,0)</f>
        <v>0</v>
      </c>
      <c r="G7" s="135">
        <f>G4</f>
        <v>0</v>
      </c>
    </row>
    <row r="8" spans="1:11" x14ac:dyDescent="0.25">
      <c r="A8" s="120"/>
      <c r="B8" s="245" t="s">
        <v>231</v>
      </c>
      <c r="C8" s="244"/>
      <c r="D8" s="246"/>
      <c r="E8" s="247"/>
      <c r="F8" s="139">
        <f>ROUND((C8*(D8*2000))*1+E8,0)</f>
        <v>0</v>
      </c>
      <c r="G8" s="135">
        <f>G4</f>
        <v>0</v>
      </c>
    </row>
    <row r="9" spans="1:11" x14ac:dyDescent="0.25">
      <c r="A9" s="120"/>
      <c r="B9" s="245" t="s">
        <v>231</v>
      </c>
      <c r="C9" s="244"/>
      <c r="D9" s="246"/>
      <c r="E9" s="247"/>
      <c r="F9" s="139">
        <f>ROUND((C9*(D9*2000))*1+E9,0)</f>
        <v>0</v>
      </c>
      <c r="G9" s="135">
        <f>G4</f>
        <v>0</v>
      </c>
      <c r="J9" s="122"/>
      <c r="K9" s="134"/>
    </row>
    <row r="10" spans="1:11" ht="14.45" customHeight="1" x14ac:dyDescent="0.25">
      <c r="A10" s="120"/>
      <c r="B10" s="245" t="s">
        <v>231</v>
      </c>
      <c r="C10" s="244"/>
      <c r="D10" s="246"/>
      <c r="E10" s="247"/>
      <c r="F10" s="139">
        <f>ROUND((C10*(D10*2000))*1+E10,0)</f>
        <v>0</v>
      </c>
      <c r="G10" s="135">
        <f>G4</f>
        <v>0</v>
      </c>
      <c r="H10" s="107">
        <f>SUM(F5:F10)</f>
        <v>0</v>
      </c>
      <c r="I10" s="172"/>
      <c r="J10" s="122"/>
      <c r="K10" s="134"/>
    </row>
    <row r="11" spans="1:11" x14ac:dyDescent="0.25">
      <c r="A11" s="120"/>
      <c r="C11" s="123"/>
      <c r="J11" s="122"/>
    </row>
    <row r="12" spans="1:11" x14ac:dyDescent="0.25">
      <c r="A12" s="111" t="s">
        <v>182</v>
      </c>
      <c r="C12" s="123"/>
      <c r="G12" s="88"/>
      <c r="J12" s="122"/>
    </row>
    <row r="13" spans="1:11" x14ac:dyDescent="0.25">
      <c r="A13" s="120"/>
      <c r="B13" s="124" t="s">
        <v>226</v>
      </c>
      <c r="C13" s="244"/>
      <c r="D13" s="246"/>
      <c r="E13" s="247"/>
      <c r="F13" s="139">
        <f t="shared" ref="F13:F18" si="0">ROUND((C13*(D13*2000))*(1+E13),0)</f>
        <v>0</v>
      </c>
      <c r="G13" s="135">
        <f>G12</f>
        <v>0</v>
      </c>
      <c r="J13" s="122"/>
    </row>
    <row r="14" spans="1:11" x14ac:dyDescent="0.25">
      <c r="A14" s="120"/>
      <c r="B14" s="124" t="s">
        <v>227</v>
      </c>
      <c r="C14" s="244"/>
      <c r="D14" s="246"/>
      <c r="E14" s="247"/>
      <c r="F14" s="139">
        <f t="shared" si="0"/>
        <v>0</v>
      </c>
      <c r="G14" s="114">
        <f>G12</f>
        <v>0</v>
      </c>
      <c r="J14" s="122"/>
    </row>
    <row r="15" spans="1:11" x14ac:dyDescent="0.25">
      <c r="A15" s="120"/>
      <c r="B15" s="124" t="s">
        <v>228</v>
      </c>
      <c r="C15" s="244"/>
      <c r="D15" s="246"/>
      <c r="E15" s="247"/>
      <c r="F15" s="139">
        <f t="shared" si="0"/>
        <v>0</v>
      </c>
      <c r="G15" s="135">
        <f>G12</f>
        <v>0</v>
      </c>
      <c r="J15" s="122"/>
    </row>
    <row r="16" spans="1:11" x14ac:dyDescent="0.25">
      <c r="A16" s="120"/>
      <c r="B16" s="245" t="s">
        <v>231</v>
      </c>
      <c r="C16" s="244"/>
      <c r="D16" s="246"/>
      <c r="E16" s="247"/>
      <c r="F16" s="139">
        <f t="shared" si="0"/>
        <v>0</v>
      </c>
      <c r="G16" s="135">
        <f>G12</f>
        <v>0</v>
      </c>
      <c r="J16" s="122"/>
    </row>
    <row r="17" spans="1:10" x14ac:dyDescent="0.25">
      <c r="A17" s="120"/>
      <c r="B17" s="245" t="s">
        <v>231</v>
      </c>
      <c r="C17" s="244"/>
      <c r="D17" s="246"/>
      <c r="E17" s="247"/>
      <c r="F17" s="139">
        <f t="shared" si="0"/>
        <v>0</v>
      </c>
      <c r="G17" s="135">
        <f>G12</f>
        <v>0</v>
      </c>
      <c r="J17" s="122"/>
    </row>
    <row r="18" spans="1:10" x14ac:dyDescent="0.25">
      <c r="A18" s="120"/>
      <c r="B18" s="245" t="s">
        <v>231</v>
      </c>
      <c r="C18" s="244"/>
      <c r="D18" s="246"/>
      <c r="E18" s="247"/>
      <c r="F18" s="139">
        <f t="shared" si="0"/>
        <v>0</v>
      </c>
      <c r="G18" s="135">
        <f>G12</f>
        <v>0</v>
      </c>
      <c r="H18" s="107">
        <f>SUM(F13:F18)</f>
        <v>0</v>
      </c>
      <c r="I18" s="172"/>
      <c r="J18" s="122"/>
    </row>
    <row r="19" spans="1:10" x14ac:dyDescent="0.25">
      <c r="A19" s="120"/>
      <c r="C19" s="123"/>
    </row>
    <row r="20" spans="1:10" x14ac:dyDescent="0.25">
      <c r="A20" s="126" t="s">
        <v>241</v>
      </c>
      <c r="C20" s="123"/>
      <c r="G20" s="88"/>
    </row>
    <row r="21" spans="1:10" x14ac:dyDescent="0.25">
      <c r="A21" s="120"/>
      <c r="B21" s="124" t="s">
        <v>229</v>
      </c>
      <c r="C21" s="244"/>
      <c r="D21" s="246"/>
      <c r="E21" s="247"/>
      <c r="F21" s="139">
        <f t="shared" ref="F21:F26" si="1">ROUND((C21*(D21*2000))*(1+E21),0)</f>
        <v>0</v>
      </c>
      <c r="G21" s="135">
        <f>G20</f>
        <v>0</v>
      </c>
    </row>
    <row r="22" spans="1:10" x14ac:dyDescent="0.25">
      <c r="A22" s="120"/>
      <c r="B22" s="124" t="s">
        <v>230</v>
      </c>
      <c r="C22" s="244"/>
      <c r="D22" s="246"/>
      <c r="E22" s="247"/>
      <c r="F22" s="139">
        <f t="shared" si="1"/>
        <v>0</v>
      </c>
      <c r="G22" s="114">
        <f>G20</f>
        <v>0</v>
      </c>
    </row>
    <row r="23" spans="1:10" x14ac:dyDescent="0.25">
      <c r="A23" s="120"/>
      <c r="B23" s="124" t="s">
        <v>366</v>
      </c>
      <c r="C23" s="244"/>
      <c r="D23" s="246"/>
      <c r="E23" s="247"/>
      <c r="F23" s="139">
        <f t="shared" si="1"/>
        <v>0</v>
      </c>
      <c r="G23" s="135">
        <f>G20</f>
        <v>0</v>
      </c>
    </row>
    <row r="24" spans="1:10" x14ac:dyDescent="0.25">
      <c r="A24" s="120"/>
      <c r="B24" s="245" t="s">
        <v>231</v>
      </c>
      <c r="C24" s="244"/>
      <c r="D24" s="246"/>
      <c r="E24" s="247"/>
      <c r="F24" s="139">
        <f t="shared" si="1"/>
        <v>0</v>
      </c>
      <c r="G24" s="135">
        <f>G20</f>
        <v>0</v>
      </c>
    </row>
    <row r="25" spans="1:10" x14ac:dyDescent="0.25">
      <c r="A25" s="120"/>
      <c r="B25" s="245" t="s">
        <v>231</v>
      </c>
      <c r="C25" s="244"/>
      <c r="D25" s="246"/>
      <c r="E25" s="247"/>
      <c r="F25" s="139">
        <f t="shared" si="1"/>
        <v>0</v>
      </c>
      <c r="G25" s="135">
        <f>G20</f>
        <v>0</v>
      </c>
    </row>
    <row r="26" spans="1:10" x14ac:dyDescent="0.25">
      <c r="A26" s="120"/>
      <c r="B26" s="245" t="s">
        <v>231</v>
      </c>
      <c r="C26" s="244"/>
      <c r="D26" s="246"/>
      <c r="E26" s="247"/>
      <c r="F26" s="139">
        <f t="shared" si="1"/>
        <v>0</v>
      </c>
      <c r="G26" s="135">
        <f>G20</f>
        <v>0</v>
      </c>
      <c r="H26" s="107">
        <f>SUM(F21:F26)</f>
        <v>0</v>
      </c>
      <c r="I26" s="172"/>
    </row>
  </sheetData>
  <sheetProtection password="C4AC" sheet="1" objects="1" scenarios="1"/>
  <pageMargins left="0.7" right="0.7" top="0.75" bottom="0.75" header="0.3" footer="0.3"/>
  <pageSetup scale="7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U58"/>
  <sheetViews>
    <sheetView showGridLines="0" zoomScaleNormal="100" workbookViewId="0">
      <selection activeCell="M1" sqref="M1:O1048576"/>
    </sheetView>
  </sheetViews>
  <sheetFormatPr defaultRowHeight="15" x14ac:dyDescent="0.25"/>
  <cols>
    <col min="1" max="1" width="4.7109375" style="127" customWidth="1"/>
    <col min="2" max="2" width="38.140625" style="127" customWidth="1"/>
    <col min="3" max="3" width="14.28515625" style="249" customWidth="1"/>
    <col min="4" max="4" width="8.28515625" style="250" customWidth="1"/>
    <col min="5" max="13" width="15.7109375" style="127" customWidth="1"/>
    <col min="14" max="14" width="15.7109375" style="127" hidden="1" customWidth="1"/>
    <col min="15" max="22" width="15.7109375" style="127" customWidth="1"/>
    <col min="23" max="16384" width="9.140625" style="127"/>
  </cols>
  <sheetData>
    <row r="1" spans="1:14" ht="18" x14ac:dyDescent="0.35">
      <c r="B1" s="57" t="str">
        <f>'Sources &amp; Uses'!A1</f>
        <v>Project Name:</v>
      </c>
      <c r="C1" s="231" t="str">
        <f>'Sources &amp; Uses'!B1</f>
        <v>Enter Name Here</v>
      </c>
      <c r="D1" s="127"/>
    </row>
    <row r="2" spans="1:14" ht="14.45" x14ac:dyDescent="0.3">
      <c r="A2" s="193" t="s">
        <v>285</v>
      </c>
      <c r="B2" s="195"/>
      <c r="C2" s="195"/>
      <c r="D2" s="248"/>
      <c r="E2" s="195"/>
      <c r="F2" s="195"/>
      <c r="G2" s="195"/>
      <c r="H2" s="195"/>
      <c r="I2" s="195"/>
      <c r="J2" s="195"/>
      <c r="K2" s="195"/>
      <c r="L2" s="195"/>
    </row>
    <row r="3" spans="1:14" ht="14.45" x14ac:dyDescent="0.3">
      <c r="C3" s="249" t="s">
        <v>258</v>
      </c>
      <c r="D3" s="250" t="s">
        <v>315</v>
      </c>
      <c r="E3" s="249" t="s">
        <v>25</v>
      </c>
      <c r="F3" s="249" t="s">
        <v>25</v>
      </c>
      <c r="G3" s="249" t="s">
        <v>25</v>
      </c>
      <c r="H3" s="249" t="s">
        <v>25</v>
      </c>
      <c r="I3" s="249" t="s">
        <v>25</v>
      </c>
      <c r="J3" s="249" t="s">
        <v>25</v>
      </c>
      <c r="K3" s="249" t="s">
        <v>25</v>
      </c>
      <c r="L3" s="249" t="s">
        <v>25</v>
      </c>
    </row>
    <row r="4" spans="1:14" ht="14.45" x14ac:dyDescent="0.3">
      <c r="A4" s="23" t="s">
        <v>179</v>
      </c>
      <c r="C4" s="249" t="s">
        <v>295</v>
      </c>
      <c r="D4" s="250" t="s">
        <v>316</v>
      </c>
      <c r="E4" s="249">
        <v>1</v>
      </c>
      <c r="F4" s="249">
        <f>E4+1</f>
        <v>2</v>
      </c>
      <c r="G4" s="249">
        <f t="shared" ref="G4:L4" si="0">F4+1</f>
        <v>3</v>
      </c>
      <c r="H4" s="249">
        <f t="shared" si="0"/>
        <v>4</v>
      </c>
      <c r="I4" s="249">
        <f t="shared" si="0"/>
        <v>5</v>
      </c>
      <c r="J4" s="249">
        <f t="shared" si="0"/>
        <v>6</v>
      </c>
      <c r="K4" s="249">
        <f t="shared" si="0"/>
        <v>7</v>
      </c>
      <c r="L4" s="249">
        <f t="shared" si="0"/>
        <v>8</v>
      </c>
    </row>
    <row r="6" spans="1:14" ht="14.25" x14ac:dyDescent="0.3">
      <c r="A6" s="23" t="s">
        <v>184</v>
      </c>
    </row>
    <row r="7" spans="1:14" ht="14.45" x14ac:dyDescent="0.3">
      <c r="B7" s="127" t="s">
        <v>180</v>
      </c>
      <c r="C7" s="249" t="s">
        <v>259</v>
      </c>
      <c r="D7" s="169"/>
      <c r="E7" s="235"/>
      <c r="F7" s="235"/>
      <c r="G7" s="235"/>
      <c r="H7" s="235"/>
      <c r="I7" s="235"/>
      <c r="J7" s="235"/>
      <c r="K7" s="235"/>
      <c r="L7" s="235"/>
      <c r="M7" s="251"/>
      <c r="N7" s="127" t="s">
        <v>239</v>
      </c>
    </row>
    <row r="8" spans="1:14" ht="14.45" x14ac:dyDescent="0.3">
      <c r="B8" s="127" t="s">
        <v>181</v>
      </c>
      <c r="C8" s="249" t="s">
        <v>259</v>
      </c>
      <c r="D8" s="24"/>
      <c r="E8" s="24">
        <f>ROUND(IF(' Payroll'!$I$10=Expenses!E$4,' Payroll'!$H$10,0),0)</f>
        <v>0</v>
      </c>
      <c r="F8" s="24">
        <f>ROUND(IF(' Payroll'!$I$10=Expenses!F$4,' Payroll'!$H$21,0)+E8*(1+' Payroll'!$G$4),0)</f>
        <v>0</v>
      </c>
      <c r="G8" s="24">
        <f>ROUND(IF(' Payroll'!$I$10=Expenses!G$4,' Payroll'!$H$21,0)+F8*(1+' Payroll'!$G$4),0)</f>
        <v>0</v>
      </c>
      <c r="H8" s="24">
        <f>ROUND(IF(' Payroll'!$I$10=Expenses!H$4,' Payroll'!$H$21,0)+G8*(1+' Payroll'!$G$4),0)</f>
        <v>0</v>
      </c>
      <c r="I8" s="24">
        <f>ROUND(IF(' Payroll'!$I$10=Expenses!I$4,' Payroll'!$H$21,0)+H8*(1+' Payroll'!$G$4),0)</f>
        <v>0</v>
      </c>
      <c r="J8" s="24">
        <f>ROUND(IF(' Payroll'!$I$10=Expenses!J$4,' Payroll'!$H$21,0)+I8*(1+' Payroll'!$G$4),0)</f>
        <v>0</v>
      </c>
      <c r="K8" s="24">
        <f>ROUND(IF(' Payroll'!$I$10=Expenses!K$4,' Payroll'!$H$21,0)+J8*(1+' Payroll'!$G$4),0)</f>
        <v>0</v>
      </c>
      <c r="L8" s="24">
        <f>ROUND(IF(' Payroll'!$I$10=Expenses!L$4,' Payroll'!$H$21,0)+K8*(1+' Payroll'!$G$4),0)</f>
        <v>0</v>
      </c>
    </row>
    <row r="9" spans="1:14" ht="14.45" x14ac:dyDescent="0.3">
      <c r="B9" s="127" t="s">
        <v>247</v>
      </c>
      <c r="C9" s="249" t="s">
        <v>259</v>
      </c>
      <c r="D9" s="169"/>
      <c r="E9" s="235"/>
      <c r="F9" s="235"/>
      <c r="G9" s="235"/>
      <c r="H9" s="235"/>
      <c r="I9" s="235"/>
      <c r="J9" s="235"/>
      <c r="K9" s="235"/>
      <c r="L9" s="235"/>
      <c r="N9" s="253" t="s">
        <v>408</v>
      </c>
    </row>
    <row r="10" spans="1:14" ht="14.45" x14ac:dyDescent="0.3">
      <c r="B10" s="127" t="s">
        <v>21</v>
      </c>
      <c r="C10" s="249" t="s">
        <v>259</v>
      </c>
      <c r="D10" s="169"/>
      <c r="E10" s="235"/>
      <c r="F10" s="235"/>
      <c r="G10" s="235"/>
      <c r="H10" s="235"/>
      <c r="I10" s="235"/>
      <c r="J10" s="235"/>
      <c r="K10" s="235"/>
      <c r="L10" s="235"/>
      <c r="N10" s="253" t="s">
        <v>409</v>
      </c>
    </row>
    <row r="11" spans="1:14" ht="14.45" x14ac:dyDescent="0.3">
      <c r="B11" s="127" t="s">
        <v>256</v>
      </c>
      <c r="C11" s="249" t="s">
        <v>259</v>
      </c>
      <c r="D11" s="169"/>
      <c r="E11" s="235"/>
      <c r="F11" s="235"/>
      <c r="G11" s="235"/>
      <c r="H11" s="235"/>
      <c r="I11" s="235"/>
      <c r="J11" s="235"/>
      <c r="K11" s="235"/>
      <c r="L11" s="235"/>
      <c r="N11" s="253"/>
    </row>
    <row r="12" spans="1:14" ht="14.45" x14ac:dyDescent="0.3">
      <c r="N12" s="253"/>
    </row>
    <row r="13" spans="1:14" ht="14.45" x14ac:dyDescent="0.3">
      <c r="A13" s="23" t="s">
        <v>262</v>
      </c>
    </row>
    <row r="14" spans="1:14" ht="14.45" x14ac:dyDescent="0.3">
      <c r="B14" s="127" t="s">
        <v>263</v>
      </c>
      <c r="C14" s="249" t="s">
        <v>259</v>
      </c>
      <c r="D14" s="169"/>
      <c r="E14" s="235"/>
      <c r="F14" s="235"/>
      <c r="G14" s="235"/>
      <c r="H14" s="235"/>
      <c r="I14" s="235"/>
      <c r="J14" s="235"/>
      <c r="K14" s="235"/>
      <c r="L14" s="235"/>
    </row>
    <row r="15" spans="1:14" ht="14.45" x14ac:dyDescent="0.3">
      <c r="B15" s="127" t="s">
        <v>292</v>
      </c>
      <c r="C15" s="249" t="s">
        <v>259</v>
      </c>
      <c r="D15" s="169"/>
      <c r="E15" s="235"/>
      <c r="F15" s="235"/>
      <c r="G15" s="235"/>
      <c r="H15" s="235"/>
      <c r="I15" s="235"/>
      <c r="J15" s="235"/>
      <c r="K15" s="235"/>
      <c r="L15" s="235"/>
    </row>
    <row r="16" spans="1:14" ht="14.45" x14ac:dyDescent="0.3"/>
    <row r="17" spans="1:12" ht="14.45" x14ac:dyDescent="0.3">
      <c r="A17" s="23" t="s">
        <v>287</v>
      </c>
    </row>
    <row r="18" spans="1:12" ht="14.45" x14ac:dyDescent="0.3">
      <c r="B18" s="127" t="s">
        <v>183</v>
      </c>
      <c r="C18" s="249" t="s">
        <v>260</v>
      </c>
      <c r="D18" s="169"/>
      <c r="E18" s="235"/>
      <c r="F18" s="235"/>
      <c r="G18" s="235"/>
      <c r="H18" s="235"/>
      <c r="I18" s="235"/>
      <c r="J18" s="235"/>
      <c r="K18" s="235"/>
      <c r="L18" s="235"/>
    </row>
    <row r="19" spans="1:12" ht="14.45" x14ac:dyDescent="0.3">
      <c r="B19" s="127" t="s">
        <v>182</v>
      </c>
      <c r="C19" s="249" t="s">
        <v>259</v>
      </c>
      <c r="E19" s="24">
        <f>ROUND(IF(' Payroll'!$I$18=Expenses!E$4,' Payroll'!$H$18,0),0)</f>
        <v>0</v>
      </c>
      <c r="F19" s="24">
        <f>ROUND(IF(' Payroll'!$I$18=Expenses!F$4,' Payroll'!$H$18,0)+E19*(1+' Payroll'!$G$12),0)</f>
        <v>0</v>
      </c>
      <c r="G19" s="24">
        <f>ROUND(IF(' Payroll'!$I$18=Expenses!G$4,' Payroll'!$H$18,0)+F19*(1+' Payroll'!$G$12),0)</f>
        <v>0</v>
      </c>
      <c r="H19" s="24">
        <f>ROUND(IF(' Payroll'!$I$18=Expenses!H$4,' Payroll'!$H$18,0)+G19*(1+' Payroll'!$G$12),0)</f>
        <v>0</v>
      </c>
      <c r="I19" s="24">
        <f>ROUND(IF(' Payroll'!$I$18=Expenses!I$4,' Payroll'!$H$18,0)+H19*(1+' Payroll'!$G$12),0)</f>
        <v>0</v>
      </c>
      <c r="J19" s="24">
        <f>ROUND(IF(' Payroll'!$I$18=Expenses!J$4,' Payroll'!$H$18,0)+I19*(1+' Payroll'!$G$12),0)</f>
        <v>0</v>
      </c>
      <c r="K19" s="24">
        <f>ROUND(IF(' Payroll'!$I$18=Expenses!K$4,' Payroll'!$H$18,0)+J19*(1+' Payroll'!$G$12),0)</f>
        <v>0</v>
      </c>
      <c r="L19" s="24">
        <f>ROUND(IF(' Payroll'!$I$18=Expenses!L$4,' Payroll'!$H$18,0)+K19*(1+' Payroll'!$G$12),0)</f>
        <v>0</v>
      </c>
    </row>
    <row r="21" spans="1:12" ht="14.45" x14ac:dyDescent="0.3">
      <c r="A21" s="23" t="s">
        <v>288</v>
      </c>
      <c r="I21" s="92"/>
    </row>
    <row r="22" spans="1:12" ht="14.45" x14ac:dyDescent="0.3">
      <c r="B22" s="127" t="s">
        <v>289</v>
      </c>
      <c r="C22" s="249" t="s">
        <v>260</v>
      </c>
      <c r="E22" s="235"/>
      <c r="F22" s="235"/>
      <c r="G22" s="235"/>
      <c r="H22" s="235"/>
      <c r="I22" s="235"/>
      <c r="J22" s="235"/>
      <c r="K22" s="235"/>
      <c r="L22" s="235"/>
    </row>
    <row r="23" spans="1:12" ht="14.45" x14ac:dyDescent="0.3">
      <c r="B23" s="127" t="s">
        <v>174</v>
      </c>
      <c r="C23" s="249" t="s">
        <v>260</v>
      </c>
      <c r="E23" s="235"/>
      <c r="F23" s="235"/>
      <c r="G23" s="235"/>
      <c r="H23" s="235"/>
      <c r="I23" s="235"/>
      <c r="J23" s="235"/>
      <c r="K23" s="235"/>
      <c r="L23" s="235"/>
    </row>
    <row r="25" spans="1:12" ht="14.45" x14ac:dyDescent="0.3">
      <c r="A25" s="23" t="s">
        <v>177</v>
      </c>
    </row>
    <row r="26" spans="1:12" ht="14.45" x14ac:dyDescent="0.3">
      <c r="B26" s="127" t="s">
        <v>175</v>
      </c>
      <c r="C26" s="252" t="s">
        <v>260</v>
      </c>
      <c r="D26" s="169"/>
      <c r="E26" s="235"/>
      <c r="F26" s="235"/>
      <c r="G26" s="235"/>
      <c r="H26" s="235"/>
      <c r="I26" s="235"/>
      <c r="J26" s="235"/>
      <c r="K26" s="235"/>
      <c r="L26" s="235"/>
    </row>
    <row r="27" spans="1:12" ht="14.45" x14ac:dyDescent="0.3">
      <c r="B27" s="127" t="s">
        <v>186</v>
      </c>
      <c r="C27" s="249" t="s">
        <v>260</v>
      </c>
      <c r="D27" s="169"/>
      <c r="E27" s="235"/>
      <c r="F27" s="235"/>
      <c r="G27" s="235"/>
      <c r="H27" s="235"/>
      <c r="I27" s="235"/>
      <c r="J27" s="235"/>
      <c r="K27" s="235"/>
      <c r="L27" s="235"/>
    </row>
    <row r="28" spans="1:12" ht="14.45" x14ac:dyDescent="0.3">
      <c r="B28" s="127" t="s">
        <v>317</v>
      </c>
      <c r="C28" s="249" t="s">
        <v>260</v>
      </c>
      <c r="D28" s="169"/>
      <c r="E28" s="235"/>
      <c r="F28" s="235"/>
      <c r="G28" s="235"/>
      <c r="H28" s="235"/>
      <c r="I28" s="235"/>
      <c r="J28" s="235"/>
      <c r="K28" s="235"/>
      <c r="L28" s="235"/>
    </row>
    <row r="29" spans="1:12" x14ac:dyDescent="0.25">
      <c r="B29" s="127" t="s">
        <v>185</v>
      </c>
      <c r="C29" s="249" t="s">
        <v>260</v>
      </c>
      <c r="D29" s="169"/>
      <c r="E29" s="235"/>
      <c r="F29" s="235"/>
      <c r="G29" s="235"/>
      <c r="H29" s="235"/>
      <c r="I29" s="235"/>
      <c r="J29" s="235"/>
      <c r="K29" s="235"/>
      <c r="L29" s="235"/>
    </row>
    <row r="30" spans="1:12" x14ac:dyDescent="0.25">
      <c r="B30" s="127" t="s">
        <v>176</v>
      </c>
      <c r="C30" s="249" t="s">
        <v>260</v>
      </c>
      <c r="D30" s="169"/>
      <c r="E30" s="235"/>
      <c r="F30" s="235"/>
      <c r="G30" s="235"/>
      <c r="H30" s="235"/>
      <c r="I30" s="235"/>
      <c r="J30" s="235"/>
      <c r="K30" s="235"/>
      <c r="L30" s="235"/>
    </row>
    <row r="31" spans="1:12" x14ac:dyDescent="0.25">
      <c r="B31" s="127" t="s">
        <v>261</v>
      </c>
      <c r="C31" s="249" t="s">
        <v>260</v>
      </c>
      <c r="D31" s="169"/>
      <c r="E31" s="235"/>
      <c r="F31" s="235"/>
      <c r="G31" s="235"/>
      <c r="H31" s="235"/>
      <c r="I31" s="235"/>
      <c r="J31" s="235"/>
      <c r="K31" s="235"/>
      <c r="L31" s="235"/>
    </row>
    <row r="32" spans="1:12" x14ac:dyDescent="0.25">
      <c r="B32" s="127" t="s">
        <v>318</v>
      </c>
      <c r="C32" s="249" t="s">
        <v>260</v>
      </c>
      <c r="D32" s="169"/>
      <c r="E32" s="235"/>
      <c r="F32" s="235"/>
      <c r="G32" s="235"/>
      <c r="H32" s="235"/>
      <c r="I32" s="235"/>
      <c r="J32" s="235"/>
      <c r="K32" s="235"/>
      <c r="L32" s="235"/>
    </row>
    <row r="33" spans="1:21" x14ac:dyDescent="0.25">
      <c r="B33" s="235" t="s">
        <v>367</v>
      </c>
      <c r="C33" s="249" t="s">
        <v>260</v>
      </c>
      <c r="D33" s="169"/>
      <c r="E33" s="235"/>
      <c r="F33" s="235"/>
      <c r="G33" s="235"/>
      <c r="H33" s="235"/>
      <c r="I33" s="235"/>
      <c r="J33" s="235"/>
      <c r="K33" s="235"/>
      <c r="L33" s="235"/>
    </row>
    <row r="34" spans="1:21" x14ac:dyDescent="0.25">
      <c r="A34" s="23" t="s">
        <v>283</v>
      </c>
    </row>
    <row r="35" spans="1:21" x14ac:dyDescent="0.25">
      <c r="A35" s="23"/>
      <c r="B35" s="127" t="s">
        <v>178</v>
      </c>
      <c r="C35" s="249" t="s">
        <v>259</v>
      </c>
      <c r="E35" s="24">
        <f>ROUND(IF(' Payroll'!$I$26=Expenses!E$4,' Payroll'!$H$10,0),0)</f>
        <v>0</v>
      </c>
      <c r="F35" s="24">
        <f>ROUND(IF(' Payroll'!$I$26=Expenses!F$4,' Payroll'!$H$26,0)+E35*(1+' Payroll'!$G$4),0)</f>
        <v>0</v>
      </c>
      <c r="G35" s="24">
        <f>ROUND(IF(' Payroll'!$I$26=Expenses!G$4,' Payroll'!$H$26,0)+F35*(1+' Payroll'!$G$21),0)</f>
        <v>0</v>
      </c>
      <c r="H35" s="24">
        <f>ROUND(IF(' Payroll'!$I$26=Expenses!H$4,' Payroll'!$H$26,0)+G35*(1+' Payroll'!$G$21),0)</f>
        <v>0</v>
      </c>
      <c r="I35" s="24">
        <f>ROUND(IF(' Payroll'!$I$26=Expenses!I$4,' Payroll'!$H$26,0)+H35*(1+' Payroll'!$G$21),0)</f>
        <v>0</v>
      </c>
      <c r="J35" s="24">
        <f>ROUND(IF(' Payroll'!$I$26=Expenses!J$4,' Payroll'!$H$26,0)+I35*(1+' Payroll'!$G$21),0)</f>
        <v>0</v>
      </c>
      <c r="K35" s="24">
        <f>ROUND(IF(' Payroll'!$I$26=Expenses!K$4,' Payroll'!$H$26,0)+J35*(1+' Payroll'!$G$21),0)</f>
        <v>0</v>
      </c>
      <c r="L35" s="24">
        <f>ROUND(IF(' Payroll'!$I$26=Expenses!L$4,' Payroll'!$H$26,0)+K35*(1+' Payroll'!$G$21),0)</f>
        <v>0</v>
      </c>
    </row>
    <row r="36" spans="1:21" x14ac:dyDescent="0.25">
      <c r="B36" s="127" t="s">
        <v>368</v>
      </c>
      <c r="C36" s="249" t="s">
        <v>259</v>
      </c>
      <c r="E36" s="235"/>
      <c r="F36" s="235"/>
      <c r="G36" s="235"/>
      <c r="H36" s="235"/>
      <c r="I36" s="235"/>
      <c r="J36" s="235"/>
      <c r="K36" s="235"/>
      <c r="L36" s="235"/>
    </row>
    <row r="37" spans="1:21" x14ac:dyDescent="0.25">
      <c r="B37" s="235" t="s">
        <v>369</v>
      </c>
      <c r="C37" s="249" t="s">
        <v>259</v>
      </c>
      <c r="E37" s="235"/>
      <c r="F37" s="235"/>
      <c r="G37" s="235"/>
      <c r="H37" s="235"/>
      <c r="I37" s="235"/>
      <c r="J37" s="235"/>
      <c r="K37" s="235"/>
      <c r="L37" s="235"/>
    </row>
    <row r="38" spans="1:21" x14ac:dyDescent="0.25">
      <c r="A38" s="23" t="s">
        <v>243</v>
      </c>
    </row>
    <row r="39" spans="1:21" x14ac:dyDescent="0.25">
      <c r="B39" s="127" t="s">
        <v>244</v>
      </c>
      <c r="C39" s="249" t="s">
        <v>260</v>
      </c>
      <c r="E39" s="235"/>
      <c r="F39" s="235"/>
      <c r="G39" s="235"/>
      <c r="H39" s="235"/>
      <c r="I39" s="235"/>
      <c r="J39" s="235"/>
      <c r="K39" s="235"/>
      <c r="L39" s="235"/>
    </row>
    <row r="40" spans="1:21" x14ac:dyDescent="0.25">
      <c r="B40" s="127" t="s">
        <v>245</v>
      </c>
      <c r="C40" s="249" t="s">
        <v>260</v>
      </c>
      <c r="E40" s="235"/>
      <c r="F40" s="235"/>
      <c r="G40" s="235"/>
      <c r="H40" s="235"/>
      <c r="I40" s="235"/>
      <c r="J40" s="235"/>
      <c r="K40" s="235"/>
      <c r="L40" s="235"/>
    </row>
    <row r="41" spans="1:21" x14ac:dyDescent="0.25">
      <c r="B41" s="127" t="s">
        <v>246</v>
      </c>
      <c r="C41" s="249" t="s">
        <v>260</v>
      </c>
      <c r="E41" s="235"/>
      <c r="F41" s="235"/>
      <c r="G41" s="235"/>
      <c r="H41" s="235"/>
      <c r="I41" s="235"/>
      <c r="J41" s="235"/>
      <c r="K41" s="235"/>
      <c r="L41" s="235"/>
    </row>
    <row r="42" spans="1:21" x14ac:dyDescent="0.25">
      <c r="B42" s="127" t="s">
        <v>257</v>
      </c>
      <c r="C42" s="249" t="s">
        <v>260</v>
      </c>
      <c r="E42" s="235"/>
      <c r="F42" s="235"/>
      <c r="G42" s="235"/>
      <c r="H42" s="235"/>
      <c r="I42" s="235"/>
      <c r="J42" s="235"/>
      <c r="K42" s="235"/>
      <c r="L42" s="235"/>
    </row>
    <row r="43" spans="1:21" x14ac:dyDescent="0.25">
      <c r="B43" s="127" t="s">
        <v>284</v>
      </c>
      <c r="C43" s="249" t="s">
        <v>260</v>
      </c>
      <c r="E43" s="235"/>
      <c r="F43" s="235"/>
      <c r="G43" s="235"/>
      <c r="H43" s="235"/>
      <c r="I43" s="235"/>
      <c r="J43" s="235"/>
      <c r="K43" s="235"/>
      <c r="L43" s="235"/>
    </row>
    <row r="44" spans="1:21" x14ac:dyDescent="0.25">
      <c r="A44" s="23" t="s">
        <v>370</v>
      </c>
      <c r="N44" s="24"/>
      <c r="O44" s="24"/>
      <c r="P44" s="24"/>
      <c r="Q44" s="24"/>
      <c r="R44" s="24"/>
      <c r="S44" s="24"/>
      <c r="T44" s="24"/>
      <c r="U44" s="24"/>
    </row>
    <row r="45" spans="1:21" x14ac:dyDescent="0.25">
      <c r="B45" s="127" t="s">
        <v>255</v>
      </c>
      <c r="E45" s="235"/>
      <c r="F45" s="235"/>
      <c r="G45" s="235"/>
      <c r="H45" s="235"/>
      <c r="I45" s="235"/>
      <c r="J45" s="235"/>
      <c r="K45" s="235"/>
      <c r="L45" s="235"/>
    </row>
    <row r="46" spans="1:21" x14ac:dyDescent="0.25">
      <c r="B46" s="235" t="s">
        <v>274</v>
      </c>
      <c r="C46" s="249" t="s">
        <v>259</v>
      </c>
      <c r="E46" s="235"/>
      <c r="F46" s="235"/>
      <c r="G46" s="235"/>
      <c r="H46" s="235"/>
      <c r="I46" s="235"/>
      <c r="J46" s="235"/>
      <c r="K46" s="235"/>
      <c r="L46" s="235"/>
    </row>
    <row r="47" spans="1:21" x14ac:dyDescent="0.25">
      <c r="B47" s="235" t="s">
        <v>274</v>
      </c>
      <c r="C47" s="249" t="s">
        <v>259</v>
      </c>
      <c r="E47" s="235"/>
      <c r="F47" s="235"/>
      <c r="G47" s="235"/>
      <c r="H47" s="235"/>
      <c r="I47" s="235"/>
      <c r="J47" s="235"/>
      <c r="K47" s="235"/>
      <c r="L47" s="235"/>
    </row>
    <row r="48" spans="1:21" x14ac:dyDescent="0.25">
      <c r="B48" s="235" t="s">
        <v>274</v>
      </c>
      <c r="C48" s="249" t="s">
        <v>259</v>
      </c>
      <c r="E48" s="235"/>
      <c r="F48" s="235"/>
      <c r="G48" s="235"/>
      <c r="H48" s="235"/>
      <c r="I48" s="235"/>
      <c r="J48" s="235"/>
      <c r="K48" s="235"/>
      <c r="L48" s="235"/>
    </row>
    <row r="49" spans="1:12" x14ac:dyDescent="0.25">
      <c r="B49" s="235" t="s">
        <v>274</v>
      </c>
      <c r="C49" s="249" t="s">
        <v>259</v>
      </c>
      <c r="E49" s="235"/>
      <c r="F49" s="235"/>
      <c r="G49" s="235"/>
      <c r="H49" s="235"/>
      <c r="I49" s="235"/>
      <c r="J49" s="235"/>
      <c r="K49" s="235"/>
      <c r="L49" s="235"/>
    </row>
    <row r="50" spans="1:12" x14ac:dyDescent="0.25">
      <c r="A50" s="23" t="s">
        <v>293</v>
      </c>
    </row>
    <row r="51" spans="1:12" x14ac:dyDescent="0.25">
      <c r="B51" s="127" t="s">
        <v>296</v>
      </c>
      <c r="C51" s="249" t="s">
        <v>260</v>
      </c>
      <c r="E51" s="92">
        <f>E18+E22+E23+SUM(E26:E33)+SUM(E40:E43)</f>
        <v>0</v>
      </c>
      <c r="F51" s="92">
        <f t="shared" ref="F51:L51" si="1">F18+F22+F23+SUM(F26:F33)+SUM(F39:F43)</f>
        <v>0</v>
      </c>
      <c r="G51" s="92">
        <f t="shared" si="1"/>
        <v>0</v>
      </c>
      <c r="H51" s="92">
        <f t="shared" si="1"/>
        <v>0</v>
      </c>
      <c r="I51" s="92">
        <f t="shared" si="1"/>
        <v>0</v>
      </c>
      <c r="J51" s="92">
        <f t="shared" si="1"/>
        <v>0</v>
      </c>
      <c r="K51" s="92">
        <f t="shared" si="1"/>
        <v>0</v>
      </c>
      <c r="L51" s="92">
        <f t="shared" si="1"/>
        <v>0</v>
      </c>
    </row>
    <row r="52" spans="1:12" x14ac:dyDescent="0.25">
      <c r="B52" s="127" t="s">
        <v>297</v>
      </c>
      <c r="C52" s="249" t="s">
        <v>259</v>
      </c>
      <c r="E52" s="97">
        <f t="shared" ref="E52:L52" si="2">SUM(E7:E11)+E14+E15+E19+SUM(E35:E37)+SUM(E45:E49)</f>
        <v>0</v>
      </c>
      <c r="F52" s="97">
        <f t="shared" si="2"/>
        <v>0</v>
      </c>
      <c r="G52" s="97">
        <f t="shared" si="2"/>
        <v>0</v>
      </c>
      <c r="H52" s="97">
        <f t="shared" si="2"/>
        <v>0</v>
      </c>
      <c r="I52" s="97">
        <f t="shared" si="2"/>
        <v>0</v>
      </c>
      <c r="J52" s="97">
        <f t="shared" si="2"/>
        <v>0</v>
      </c>
      <c r="K52" s="97">
        <f t="shared" si="2"/>
        <v>0</v>
      </c>
      <c r="L52" s="97">
        <f t="shared" si="2"/>
        <v>0</v>
      </c>
    </row>
    <row r="54" spans="1:12" x14ac:dyDescent="0.25">
      <c r="B54" s="23" t="s">
        <v>290</v>
      </c>
      <c r="E54" s="92">
        <f>E51+E52</f>
        <v>0</v>
      </c>
      <c r="F54" s="92">
        <f t="shared" ref="F54:L54" si="3">F51+F52</f>
        <v>0</v>
      </c>
      <c r="G54" s="92">
        <f t="shared" si="3"/>
        <v>0</v>
      </c>
      <c r="H54" s="92">
        <f t="shared" si="3"/>
        <v>0</v>
      </c>
      <c r="I54" s="92">
        <f t="shared" si="3"/>
        <v>0</v>
      </c>
      <c r="J54" s="92">
        <f t="shared" si="3"/>
        <v>0</v>
      </c>
      <c r="K54" s="92">
        <f t="shared" si="3"/>
        <v>0</v>
      </c>
      <c r="L54" s="92">
        <f t="shared" si="3"/>
        <v>0</v>
      </c>
    </row>
    <row r="55" spans="1:12" x14ac:dyDescent="0.25">
      <c r="A55" s="23" t="s">
        <v>294</v>
      </c>
    </row>
    <row r="56" spans="1:12" x14ac:dyDescent="0.25">
      <c r="A56" s="23"/>
      <c r="B56" s="127" t="s">
        <v>303</v>
      </c>
      <c r="C56" s="249" t="s">
        <v>259</v>
      </c>
      <c r="E56" s="254">
        <f>'TI Allowances'!B21</f>
        <v>0</v>
      </c>
      <c r="F56" s="254">
        <f>'TI Allowances'!C21</f>
        <v>0</v>
      </c>
      <c r="G56" s="254">
        <f>'TI Allowances'!D21</f>
        <v>0</v>
      </c>
      <c r="H56" s="254">
        <f>'TI Allowances'!E21</f>
        <v>0</v>
      </c>
      <c r="I56" s="254">
        <f>'TI Allowances'!F21</f>
        <v>0</v>
      </c>
      <c r="J56" s="254">
        <f>'TI Allowances'!G21</f>
        <v>0</v>
      </c>
      <c r="K56" s="254">
        <f>'TI Allowances'!H21</f>
        <v>0</v>
      </c>
      <c r="L56" s="254">
        <f>'TI Allowances'!I21</f>
        <v>0</v>
      </c>
    </row>
    <row r="57" spans="1:12" x14ac:dyDescent="0.25">
      <c r="B57" s="127" t="s">
        <v>264</v>
      </c>
      <c r="C57" s="249" t="s">
        <v>259</v>
      </c>
      <c r="E57" s="235">
        <v>0</v>
      </c>
      <c r="F57" s="235">
        <v>0</v>
      </c>
      <c r="G57" s="235">
        <v>0</v>
      </c>
      <c r="H57" s="235">
        <v>0</v>
      </c>
      <c r="I57" s="235">
        <v>0</v>
      </c>
      <c r="J57" s="235">
        <v>0</v>
      </c>
      <c r="K57" s="235">
        <v>0</v>
      </c>
      <c r="L57" s="235">
        <v>0</v>
      </c>
    </row>
    <row r="58" spans="1:12" x14ac:dyDescent="0.25">
      <c r="B58" s="127" t="s">
        <v>291</v>
      </c>
      <c r="C58" s="249" t="s">
        <v>259</v>
      </c>
      <c r="E58" s="235">
        <v>0</v>
      </c>
      <c r="F58" s="235">
        <v>0</v>
      </c>
      <c r="G58" s="235">
        <v>0</v>
      </c>
      <c r="H58" s="235">
        <v>0</v>
      </c>
      <c r="I58" s="235">
        <v>0</v>
      </c>
      <c r="J58" s="235">
        <v>0</v>
      </c>
      <c r="K58" s="235">
        <v>0</v>
      </c>
      <c r="L58" s="235">
        <v>0</v>
      </c>
    </row>
  </sheetData>
  <sheetProtection password="C4AC" sheet="1" objects="1" scenarios="1"/>
  <pageMargins left="0.45" right="0.45" top="0.5" bottom="0.5" header="0.3" footer="0.3"/>
  <pageSetup scale="67" orientation="landscape" r:id="rId1"/>
  <colBreaks count="1" manualBreakCount="1">
    <brk id="1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6" r:id="rId4" name="Drop Down 16">
              <controlPr locked="0" defaultSize="0" autoLine="0" autoPict="0">
                <anchor>
                  <from>
                    <xdr:col>2</xdr:col>
                    <xdr:colOff>38100</xdr:colOff>
                    <xdr:row>6</xdr:row>
                    <xdr:rowOff>19050</xdr:rowOff>
                  </from>
                  <to>
                    <xdr:col>2</xdr:col>
                    <xdr:colOff>942975</xdr:colOff>
                    <xdr:row>6</xdr:row>
                    <xdr:rowOff>161925</xdr:rowOff>
                  </to>
                </anchor>
              </controlPr>
            </control>
          </mc:Choice>
        </mc:AlternateContent>
        <mc:AlternateContent xmlns:mc="http://schemas.openxmlformats.org/markup-compatibility/2006">
          <mc:Choice Requires="x14">
            <control shapeId="20499" r:id="rId5" name="Drop Down 19">
              <controlPr locked="0" defaultSize="0" autoLine="0" autoPict="0">
                <anchor>
                  <from>
                    <xdr:col>2</xdr:col>
                    <xdr:colOff>38100</xdr:colOff>
                    <xdr:row>7</xdr:row>
                    <xdr:rowOff>19050</xdr:rowOff>
                  </from>
                  <to>
                    <xdr:col>2</xdr:col>
                    <xdr:colOff>942975</xdr:colOff>
                    <xdr:row>7</xdr:row>
                    <xdr:rowOff>161925</xdr:rowOff>
                  </to>
                </anchor>
              </controlPr>
            </control>
          </mc:Choice>
        </mc:AlternateContent>
        <mc:AlternateContent xmlns:mc="http://schemas.openxmlformats.org/markup-compatibility/2006">
          <mc:Choice Requires="x14">
            <control shapeId="20500" r:id="rId6" name="Drop Down 20">
              <controlPr locked="0" defaultSize="0" autoLine="0" autoPict="0">
                <anchor>
                  <from>
                    <xdr:col>2</xdr:col>
                    <xdr:colOff>38100</xdr:colOff>
                    <xdr:row>8</xdr:row>
                    <xdr:rowOff>19050</xdr:rowOff>
                  </from>
                  <to>
                    <xdr:col>2</xdr:col>
                    <xdr:colOff>942975</xdr:colOff>
                    <xdr:row>8</xdr:row>
                    <xdr:rowOff>161925</xdr:rowOff>
                  </to>
                </anchor>
              </controlPr>
            </control>
          </mc:Choice>
        </mc:AlternateContent>
        <mc:AlternateContent xmlns:mc="http://schemas.openxmlformats.org/markup-compatibility/2006">
          <mc:Choice Requires="x14">
            <control shapeId="20501" r:id="rId7" name="Drop Down 21">
              <controlPr locked="0" defaultSize="0" autoLine="0" autoPict="0">
                <anchor>
                  <from>
                    <xdr:col>2</xdr:col>
                    <xdr:colOff>38100</xdr:colOff>
                    <xdr:row>9</xdr:row>
                    <xdr:rowOff>19050</xdr:rowOff>
                  </from>
                  <to>
                    <xdr:col>2</xdr:col>
                    <xdr:colOff>942975</xdr:colOff>
                    <xdr:row>9</xdr:row>
                    <xdr:rowOff>161925</xdr:rowOff>
                  </to>
                </anchor>
              </controlPr>
            </control>
          </mc:Choice>
        </mc:AlternateContent>
        <mc:AlternateContent xmlns:mc="http://schemas.openxmlformats.org/markup-compatibility/2006">
          <mc:Choice Requires="x14">
            <control shapeId="20502" r:id="rId8" name="Drop Down 22">
              <controlPr locked="0" defaultSize="0" autoLine="0" autoPict="0">
                <anchor>
                  <from>
                    <xdr:col>2</xdr:col>
                    <xdr:colOff>38100</xdr:colOff>
                    <xdr:row>10</xdr:row>
                    <xdr:rowOff>19050</xdr:rowOff>
                  </from>
                  <to>
                    <xdr:col>2</xdr:col>
                    <xdr:colOff>942975</xdr:colOff>
                    <xdr:row>10</xdr:row>
                    <xdr:rowOff>161925</xdr:rowOff>
                  </to>
                </anchor>
              </controlPr>
            </control>
          </mc:Choice>
        </mc:AlternateContent>
        <mc:AlternateContent xmlns:mc="http://schemas.openxmlformats.org/markup-compatibility/2006">
          <mc:Choice Requires="x14">
            <control shapeId="20503" r:id="rId9" name="Drop Down 23">
              <controlPr locked="0" defaultSize="0" autoLine="0" autoPict="0">
                <anchor>
                  <from>
                    <xdr:col>2</xdr:col>
                    <xdr:colOff>38100</xdr:colOff>
                    <xdr:row>13</xdr:row>
                    <xdr:rowOff>19050</xdr:rowOff>
                  </from>
                  <to>
                    <xdr:col>2</xdr:col>
                    <xdr:colOff>942975</xdr:colOff>
                    <xdr:row>13</xdr:row>
                    <xdr:rowOff>161925</xdr:rowOff>
                  </to>
                </anchor>
              </controlPr>
            </control>
          </mc:Choice>
        </mc:AlternateContent>
        <mc:AlternateContent xmlns:mc="http://schemas.openxmlformats.org/markup-compatibility/2006">
          <mc:Choice Requires="x14">
            <control shapeId="20505" r:id="rId10" name="Drop Down 25">
              <controlPr locked="0" defaultSize="0" autoLine="0" autoPict="0">
                <anchor>
                  <from>
                    <xdr:col>2</xdr:col>
                    <xdr:colOff>38100</xdr:colOff>
                    <xdr:row>14</xdr:row>
                    <xdr:rowOff>19050</xdr:rowOff>
                  </from>
                  <to>
                    <xdr:col>2</xdr:col>
                    <xdr:colOff>942975</xdr:colOff>
                    <xdr:row>14</xdr:row>
                    <xdr:rowOff>161925</xdr:rowOff>
                  </to>
                </anchor>
              </controlPr>
            </control>
          </mc:Choice>
        </mc:AlternateContent>
        <mc:AlternateContent xmlns:mc="http://schemas.openxmlformats.org/markup-compatibility/2006">
          <mc:Choice Requires="x14">
            <control shapeId="20506" r:id="rId11" name="Drop Down 26">
              <controlPr locked="0" defaultSize="0" autoLine="0" autoPict="0">
                <anchor>
                  <from>
                    <xdr:col>2</xdr:col>
                    <xdr:colOff>38100</xdr:colOff>
                    <xdr:row>17</xdr:row>
                    <xdr:rowOff>19050</xdr:rowOff>
                  </from>
                  <to>
                    <xdr:col>2</xdr:col>
                    <xdr:colOff>942975</xdr:colOff>
                    <xdr:row>17</xdr:row>
                    <xdr:rowOff>161925</xdr:rowOff>
                  </to>
                </anchor>
              </controlPr>
            </control>
          </mc:Choice>
        </mc:AlternateContent>
        <mc:AlternateContent xmlns:mc="http://schemas.openxmlformats.org/markup-compatibility/2006">
          <mc:Choice Requires="x14">
            <control shapeId="20507" r:id="rId12" name="Drop Down 27">
              <controlPr locked="0" defaultSize="0" autoLine="0" autoPict="0">
                <anchor>
                  <from>
                    <xdr:col>2</xdr:col>
                    <xdr:colOff>38100</xdr:colOff>
                    <xdr:row>18</xdr:row>
                    <xdr:rowOff>19050</xdr:rowOff>
                  </from>
                  <to>
                    <xdr:col>2</xdr:col>
                    <xdr:colOff>942975</xdr:colOff>
                    <xdr:row>18</xdr:row>
                    <xdr:rowOff>161925</xdr:rowOff>
                  </to>
                </anchor>
              </controlPr>
            </control>
          </mc:Choice>
        </mc:AlternateContent>
        <mc:AlternateContent xmlns:mc="http://schemas.openxmlformats.org/markup-compatibility/2006">
          <mc:Choice Requires="x14">
            <control shapeId="20509" r:id="rId13" name="Drop Down 29">
              <controlPr locked="0" defaultSize="0" autoLine="0" autoPict="0">
                <anchor>
                  <from>
                    <xdr:col>2</xdr:col>
                    <xdr:colOff>38100</xdr:colOff>
                    <xdr:row>21</xdr:row>
                    <xdr:rowOff>19050</xdr:rowOff>
                  </from>
                  <to>
                    <xdr:col>2</xdr:col>
                    <xdr:colOff>942975</xdr:colOff>
                    <xdr:row>21</xdr:row>
                    <xdr:rowOff>161925</xdr:rowOff>
                  </to>
                </anchor>
              </controlPr>
            </control>
          </mc:Choice>
        </mc:AlternateContent>
        <mc:AlternateContent xmlns:mc="http://schemas.openxmlformats.org/markup-compatibility/2006">
          <mc:Choice Requires="x14">
            <control shapeId="20510" r:id="rId14" name="Drop Down 30">
              <controlPr locked="0" defaultSize="0" autoLine="0" autoPict="0">
                <anchor>
                  <from>
                    <xdr:col>2</xdr:col>
                    <xdr:colOff>38100</xdr:colOff>
                    <xdr:row>22</xdr:row>
                    <xdr:rowOff>19050</xdr:rowOff>
                  </from>
                  <to>
                    <xdr:col>2</xdr:col>
                    <xdr:colOff>942975</xdr:colOff>
                    <xdr:row>22</xdr:row>
                    <xdr:rowOff>161925</xdr:rowOff>
                  </to>
                </anchor>
              </controlPr>
            </control>
          </mc:Choice>
        </mc:AlternateContent>
        <mc:AlternateContent xmlns:mc="http://schemas.openxmlformats.org/markup-compatibility/2006">
          <mc:Choice Requires="x14">
            <control shapeId="20511" r:id="rId15" name="Drop Down 31">
              <controlPr locked="0" defaultSize="0" autoLine="0" autoPict="0">
                <anchor>
                  <from>
                    <xdr:col>2</xdr:col>
                    <xdr:colOff>38100</xdr:colOff>
                    <xdr:row>25</xdr:row>
                    <xdr:rowOff>19050</xdr:rowOff>
                  </from>
                  <to>
                    <xdr:col>2</xdr:col>
                    <xdr:colOff>942975</xdr:colOff>
                    <xdr:row>25</xdr:row>
                    <xdr:rowOff>161925</xdr:rowOff>
                  </to>
                </anchor>
              </controlPr>
            </control>
          </mc:Choice>
        </mc:AlternateContent>
        <mc:AlternateContent xmlns:mc="http://schemas.openxmlformats.org/markup-compatibility/2006">
          <mc:Choice Requires="x14">
            <control shapeId="20512" r:id="rId16" name="Drop Down 32">
              <controlPr locked="0" defaultSize="0" autoLine="0" autoPict="0">
                <anchor>
                  <from>
                    <xdr:col>2</xdr:col>
                    <xdr:colOff>38100</xdr:colOff>
                    <xdr:row>25</xdr:row>
                    <xdr:rowOff>19050</xdr:rowOff>
                  </from>
                  <to>
                    <xdr:col>2</xdr:col>
                    <xdr:colOff>942975</xdr:colOff>
                    <xdr:row>25</xdr:row>
                    <xdr:rowOff>161925</xdr:rowOff>
                  </to>
                </anchor>
              </controlPr>
            </control>
          </mc:Choice>
        </mc:AlternateContent>
        <mc:AlternateContent xmlns:mc="http://schemas.openxmlformats.org/markup-compatibility/2006">
          <mc:Choice Requires="x14">
            <control shapeId="20513" r:id="rId17" name="Drop Down 33">
              <controlPr locked="0" defaultSize="0" autoLine="0" autoPict="0">
                <anchor>
                  <from>
                    <xdr:col>2</xdr:col>
                    <xdr:colOff>38100</xdr:colOff>
                    <xdr:row>26</xdr:row>
                    <xdr:rowOff>19050</xdr:rowOff>
                  </from>
                  <to>
                    <xdr:col>2</xdr:col>
                    <xdr:colOff>942975</xdr:colOff>
                    <xdr:row>26</xdr:row>
                    <xdr:rowOff>161925</xdr:rowOff>
                  </to>
                </anchor>
              </controlPr>
            </control>
          </mc:Choice>
        </mc:AlternateContent>
        <mc:AlternateContent xmlns:mc="http://schemas.openxmlformats.org/markup-compatibility/2006">
          <mc:Choice Requires="x14">
            <control shapeId="20514" r:id="rId18" name="Drop Down 34">
              <controlPr locked="0" defaultSize="0" autoLine="0" autoPict="0">
                <anchor>
                  <from>
                    <xdr:col>2</xdr:col>
                    <xdr:colOff>38100</xdr:colOff>
                    <xdr:row>27</xdr:row>
                    <xdr:rowOff>19050</xdr:rowOff>
                  </from>
                  <to>
                    <xdr:col>2</xdr:col>
                    <xdr:colOff>942975</xdr:colOff>
                    <xdr:row>27</xdr:row>
                    <xdr:rowOff>161925</xdr:rowOff>
                  </to>
                </anchor>
              </controlPr>
            </control>
          </mc:Choice>
        </mc:AlternateContent>
        <mc:AlternateContent xmlns:mc="http://schemas.openxmlformats.org/markup-compatibility/2006">
          <mc:Choice Requires="x14">
            <control shapeId="20515" r:id="rId19" name="Drop Down 35">
              <controlPr locked="0" defaultSize="0" autoLine="0" autoPict="0">
                <anchor>
                  <from>
                    <xdr:col>2</xdr:col>
                    <xdr:colOff>38100</xdr:colOff>
                    <xdr:row>28</xdr:row>
                    <xdr:rowOff>19050</xdr:rowOff>
                  </from>
                  <to>
                    <xdr:col>2</xdr:col>
                    <xdr:colOff>942975</xdr:colOff>
                    <xdr:row>28</xdr:row>
                    <xdr:rowOff>161925</xdr:rowOff>
                  </to>
                </anchor>
              </controlPr>
            </control>
          </mc:Choice>
        </mc:AlternateContent>
        <mc:AlternateContent xmlns:mc="http://schemas.openxmlformats.org/markup-compatibility/2006">
          <mc:Choice Requires="x14">
            <control shapeId="20516" r:id="rId20" name="Drop Down 36">
              <controlPr locked="0" defaultSize="0" autoLine="0" autoPict="0">
                <anchor>
                  <from>
                    <xdr:col>2</xdr:col>
                    <xdr:colOff>38100</xdr:colOff>
                    <xdr:row>29</xdr:row>
                    <xdr:rowOff>19050</xdr:rowOff>
                  </from>
                  <to>
                    <xdr:col>2</xdr:col>
                    <xdr:colOff>942975</xdr:colOff>
                    <xdr:row>29</xdr:row>
                    <xdr:rowOff>161925</xdr:rowOff>
                  </to>
                </anchor>
              </controlPr>
            </control>
          </mc:Choice>
        </mc:AlternateContent>
        <mc:AlternateContent xmlns:mc="http://schemas.openxmlformats.org/markup-compatibility/2006">
          <mc:Choice Requires="x14">
            <control shapeId="20517" r:id="rId21" name="Drop Down 37">
              <controlPr locked="0" defaultSize="0" autoLine="0" autoPict="0">
                <anchor>
                  <from>
                    <xdr:col>2</xdr:col>
                    <xdr:colOff>38100</xdr:colOff>
                    <xdr:row>30</xdr:row>
                    <xdr:rowOff>19050</xdr:rowOff>
                  </from>
                  <to>
                    <xdr:col>2</xdr:col>
                    <xdr:colOff>942975</xdr:colOff>
                    <xdr:row>30</xdr:row>
                    <xdr:rowOff>161925</xdr:rowOff>
                  </to>
                </anchor>
              </controlPr>
            </control>
          </mc:Choice>
        </mc:AlternateContent>
        <mc:AlternateContent xmlns:mc="http://schemas.openxmlformats.org/markup-compatibility/2006">
          <mc:Choice Requires="x14">
            <control shapeId="20518" r:id="rId22" name="Drop Down 38">
              <controlPr locked="0" defaultSize="0" autoLine="0" autoPict="0">
                <anchor>
                  <from>
                    <xdr:col>2</xdr:col>
                    <xdr:colOff>38100</xdr:colOff>
                    <xdr:row>31</xdr:row>
                    <xdr:rowOff>19050</xdr:rowOff>
                  </from>
                  <to>
                    <xdr:col>2</xdr:col>
                    <xdr:colOff>942975</xdr:colOff>
                    <xdr:row>31</xdr:row>
                    <xdr:rowOff>161925</xdr:rowOff>
                  </to>
                </anchor>
              </controlPr>
            </control>
          </mc:Choice>
        </mc:AlternateContent>
        <mc:AlternateContent xmlns:mc="http://schemas.openxmlformats.org/markup-compatibility/2006">
          <mc:Choice Requires="x14">
            <control shapeId="20520" r:id="rId23" name="Drop Down 40">
              <controlPr locked="0" defaultSize="0" autoLine="0" autoPict="0">
                <anchor>
                  <from>
                    <xdr:col>2</xdr:col>
                    <xdr:colOff>38100</xdr:colOff>
                    <xdr:row>32</xdr:row>
                    <xdr:rowOff>19050</xdr:rowOff>
                  </from>
                  <to>
                    <xdr:col>2</xdr:col>
                    <xdr:colOff>942975</xdr:colOff>
                    <xdr:row>32</xdr:row>
                    <xdr:rowOff>161925</xdr:rowOff>
                  </to>
                </anchor>
              </controlPr>
            </control>
          </mc:Choice>
        </mc:AlternateContent>
        <mc:AlternateContent xmlns:mc="http://schemas.openxmlformats.org/markup-compatibility/2006">
          <mc:Choice Requires="x14">
            <control shapeId="20522" r:id="rId24" name="Drop Down 42">
              <controlPr locked="0" defaultSize="0" autoLine="0" autoPict="0">
                <anchor>
                  <from>
                    <xdr:col>2</xdr:col>
                    <xdr:colOff>38100</xdr:colOff>
                    <xdr:row>34</xdr:row>
                    <xdr:rowOff>19050</xdr:rowOff>
                  </from>
                  <to>
                    <xdr:col>2</xdr:col>
                    <xdr:colOff>942975</xdr:colOff>
                    <xdr:row>34</xdr:row>
                    <xdr:rowOff>161925</xdr:rowOff>
                  </to>
                </anchor>
              </controlPr>
            </control>
          </mc:Choice>
        </mc:AlternateContent>
        <mc:AlternateContent xmlns:mc="http://schemas.openxmlformats.org/markup-compatibility/2006">
          <mc:Choice Requires="x14">
            <control shapeId="20523" r:id="rId25" name="Drop Down 43">
              <controlPr locked="0" defaultSize="0" autoLine="0" autoPict="0">
                <anchor>
                  <from>
                    <xdr:col>2</xdr:col>
                    <xdr:colOff>38100</xdr:colOff>
                    <xdr:row>35</xdr:row>
                    <xdr:rowOff>19050</xdr:rowOff>
                  </from>
                  <to>
                    <xdr:col>2</xdr:col>
                    <xdr:colOff>942975</xdr:colOff>
                    <xdr:row>35</xdr:row>
                    <xdr:rowOff>161925</xdr:rowOff>
                  </to>
                </anchor>
              </controlPr>
            </control>
          </mc:Choice>
        </mc:AlternateContent>
        <mc:AlternateContent xmlns:mc="http://schemas.openxmlformats.org/markup-compatibility/2006">
          <mc:Choice Requires="x14">
            <control shapeId="20524" r:id="rId26" name="Drop Down 44">
              <controlPr locked="0" defaultSize="0" autoLine="0" autoPict="0">
                <anchor>
                  <from>
                    <xdr:col>2</xdr:col>
                    <xdr:colOff>38100</xdr:colOff>
                    <xdr:row>36</xdr:row>
                    <xdr:rowOff>19050</xdr:rowOff>
                  </from>
                  <to>
                    <xdr:col>2</xdr:col>
                    <xdr:colOff>942975</xdr:colOff>
                    <xdr:row>36</xdr:row>
                    <xdr:rowOff>161925</xdr:rowOff>
                  </to>
                </anchor>
              </controlPr>
            </control>
          </mc:Choice>
        </mc:AlternateContent>
        <mc:AlternateContent xmlns:mc="http://schemas.openxmlformats.org/markup-compatibility/2006">
          <mc:Choice Requires="x14">
            <control shapeId="20526" r:id="rId27" name="Drop Down 46">
              <controlPr locked="0" defaultSize="0" autoLine="0" autoPict="0">
                <anchor>
                  <from>
                    <xdr:col>2</xdr:col>
                    <xdr:colOff>38100</xdr:colOff>
                    <xdr:row>38</xdr:row>
                    <xdr:rowOff>19050</xdr:rowOff>
                  </from>
                  <to>
                    <xdr:col>2</xdr:col>
                    <xdr:colOff>942975</xdr:colOff>
                    <xdr:row>38</xdr:row>
                    <xdr:rowOff>161925</xdr:rowOff>
                  </to>
                </anchor>
              </controlPr>
            </control>
          </mc:Choice>
        </mc:AlternateContent>
        <mc:AlternateContent xmlns:mc="http://schemas.openxmlformats.org/markup-compatibility/2006">
          <mc:Choice Requires="x14">
            <control shapeId="20527" r:id="rId28" name="Drop Down 47">
              <controlPr locked="0" defaultSize="0" autoLine="0" autoPict="0">
                <anchor>
                  <from>
                    <xdr:col>2</xdr:col>
                    <xdr:colOff>38100</xdr:colOff>
                    <xdr:row>39</xdr:row>
                    <xdr:rowOff>19050</xdr:rowOff>
                  </from>
                  <to>
                    <xdr:col>2</xdr:col>
                    <xdr:colOff>942975</xdr:colOff>
                    <xdr:row>39</xdr:row>
                    <xdr:rowOff>161925</xdr:rowOff>
                  </to>
                </anchor>
              </controlPr>
            </control>
          </mc:Choice>
        </mc:AlternateContent>
        <mc:AlternateContent xmlns:mc="http://schemas.openxmlformats.org/markup-compatibility/2006">
          <mc:Choice Requires="x14">
            <control shapeId="20528" r:id="rId29" name="Drop Down 48">
              <controlPr locked="0" defaultSize="0" autoLine="0" autoPict="0">
                <anchor>
                  <from>
                    <xdr:col>2</xdr:col>
                    <xdr:colOff>38100</xdr:colOff>
                    <xdr:row>40</xdr:row>
                    <xdr:rowOff>19050</xdr:rowOff>
                  </from>
                  <to>
                    <xdr:col>2</xdr:col>
                    <xdr:colOff>942975</xdr:colOff>
                    <xdr:row>40</xdr:row>
                    <xdr:rowOff>161925</xdr:rowOff>
                  </to>
                </anchor>
              </controlPr>
            </control>
          </mc:Choice>
        </mc:AlternateContent>
        <mc:AlternateContent xmlns:mc="http://schemas.openxmlformats.org/markup-compatibility/2006">
          <mc:Choice Requires="x14">
            <control shapeId="20529" r:id="rId30" name="Drop Down 49">
              <controlPr locked="0" defaultSize="0" autoLine="0" autoPict="0">
                <anchor>
                  <from>
                    <xdr:col>2</xdr:col>
                    <xdr:colOff>38100</xdr:colOff>
                    <xdr:row>41</xdr:row>
                    <xdr:rowOff>19050</xdr:rowOff>
                  </from>
                  <to>
                    <xdr:col>2</xdr:col>
                    <xdr:colOff>942975</xdr:colOff>
                    <xdr:row>41</xdr:row>
                    <xdr:rowOff>161925</xdr:rowOff>
                  </to>
                </anchor>
              </controlPr>
            </control>
          </mc:Choice>
        </mc:AlternateContent>
        <mc:AlternateContent xmlns:mc="http://schemas.openxmlformats.org/markup-compatibility/2006">
          <mc:Choice Requires="x14">
            <control shapeId="20530" r:id="rId31" name="Drop Down 50">
              <controlPr locked="0" defaultSize="0" autoLine="0" autoPict="0">
                <anchor>
                  <from>
                    <xdr:col>2</xdr:col>
                    <xdr:colOff>38100</xdr:colOff>
                    <xdr:row>42</xdr:row>
                    <xdr:rowOff>19050</xdr:rowOff>
                  </from>
                  <to>
                    <xdr:col>2</xdr:col>
                    <xdr:colOff>942975</xdr:colOff>
                    <xdr:row>42</xdr:row>
                    <xdr:rowOff>161925</xdr:rowOff>
                  </to>
                </anchor>
              </controlPr>
            </control>
          </mc:Choice>
        </mc:AlternateContent>
        <mc:AlternateContent xmlns:mc="http://schemas.openxmlformats.org/markup-compatibility/2006">
          <mc:Choice Requires="x14">
            <control shapeId="20531" r:id="rId32" name="Drop Down 51">
              <controlPr locked="0" defaultSize="0" autoLine="0" autoPict="0">
                <anchor>
                  <from>
                    <xdr:col>2</xdr:col>
                    <xdr:colOff>38100</xdr:colOff>
                    <xdr:row>45</xdr:row>
                    <xdr:rowOff>19050</xdr:rowOff>
                  </from>
                  <to>
                    <xdr:col>2</xdr:col>
                    <xdr:colOff>942975</xdr:colOff>
                    <xdr:row>45</xdr:row>
                    <xdr:rowOff>161925</xdr:rowOff>
                  </to>
                </anchor>
              </controlPr>
            </control>
          </mc:Choice>
        </mc:AlternateContent>
        <mc:AlternateContent xmlns:mc="http://schemas.openxmlformats.org/markup-compatibility/2006">
          <mc:Choice Requires="x14">
            <control shapeId="20532" r:id="rId33" name="Drop Down 52">
              <controlPr locked="0" defaultSize="0" autoLine="0" autoPict="0">
                <anchor>
                  <from>
                    <xdr:col>2</xdr:col>
                    <xdr:colOff>38100</xdr:colOff>
                    <xdr:row>46</xdr:row>
                    <xdr:rowOff>19050</xdr:rowOff>
                  </from>
                  <to>
                    <xdr:col>2</xdr:col>
                    <xdr:colOff>942975</xdr:colOff>
                    <xdr:row>46</xdr:row>
                    <xdr:rowOff>161925</xdr:rowOff>
                  </to>
                </anchor>
              </controlPr>
            </control>
          </mc:Choice>
        </mc:AlternateContent>
        <mc:AlternateContent xmlns:mc="http://schemas.openxmlformats.org/markup-compatibility/2006">
          <mc:Choice Requires="x14">
            <control shapeId="20534" r:id="rId34" name="Drop Down 54">
              <controlPr locked="0" defaultSize="0" autoLine="0" autoPict="0">
                <anchor>
                  <from>
                    <xdr:col>2</xdr:col>
                    <xdr:colOff>38100</xdr:colOff>
                    <xdr:row>47</xdr:row>
                    <xdr:rowOff>19050</xdr:rowOff>
                  </from>
                  <to>
                    <xdr:col>2</xdr:col>
                    <xdr:colOff>942975</xdr:colOff>
                    <xdr:row>47</xdr:row>
                    <xdr:rowOff>161925</xdr:rowOff>
                  </to>
                </anchor>
              </controlPr>
            </control>
          </mc:Choice>
        </mc:AlternateContent>
        <mc:AlternateContent xmlns:mc="http://schemas.openxmlformats.org/markup-compatibility/2006">
          <mc:Choice Requires="x14">
            <control shapeId="20536" r:id="rId35" name="Drop Down 56">
              <controlPr locked="0" defaultSize="0" autoLine="0" autoPict="0">
                <anchor>
                  <from>
                    <xdr:col>2</xdr:col>
                    <xdr:colOff>38100</xdr:colOff>
                    <xdr:row>48</xdr:row>
                    <xdr:rowOff>19050</xdr:rowOff>
                  </from>
                  <to>
                    <xdr:col>2</xdr:col>
                    <xdr:colOff>942975</xdr:colOff>
                    <xdr:row>48</xdr:row>
                    <xdr:rowOff>161925</xdr:rowOff>
                  </to>
                </anchor>
              </controlPr>
            </control>
          </mc:Choice>
        </mc:AlternateContent>
        <mc:AlternateContent xmlns:mc="http://schemas.openxmlformats.org/markup-compatibility/2006">
          <mc:Choice Requires="x14">
            <control shapeId="20538" r:id="rId36" name="Drop Down 58">
              <controlPr locked="0" defaultSize="0" autoLine="0" autoPict="0">
                <anchor>
                  <from>
                    <xdr:col>2</xdr:col>
                    <xdr:colOff>38100</xdr:colOff>
                    <xdr:row>50</xdr:row>
                    <xdr:rowOff>19050</xdr:rowOff>
                  </from>
                  <to>
                    <xdr:col>2</xdr:col>
                    <xdr:colOff>942975</xdr:colOff>
                    <xdr:row>50</xdr:row>
                    <xdr:rowOff>161925</xdr:rowOff>
                  </to>
                </anchor>
              </controlPr>
            </control>
          </mc:Choice>
        </mc:AlternateContent>
        <mc:AlternateContent xmlns:mc="http://schemas.openxmlformats.org/markup-compatibility/2006">
          <mc:Choice Requires="x14">
            <control shapeId="20539" r:id="rId37" name="Drop Down 59">
              <controlPr locked="0" defaultSize="0" autoLine="0" autoPict="0">
                <anchor>
                  <from>
                    <xdr:col>2</xdr:col>
                    <xdr:colOff>38100</xdr:colOff>
                    <xdr:row>51</xdr:row>
                    <xdr:rowOff>19050</xdr:rowOff>
                  </from>
                  <to>
                    <xdr:col>2</xdr:col>
                    <xdr:colOff>942975</xdr:colOff>
                    <xdr:row>51</xdr:row>
                    <xdr:rowOff>161925</xdr:rowOff>
                  </to>
                </anchor>
              </controlPr>
            </control>
          </mc:Choice>
        </mc:AlternateContent>
        <mc:AlternateContent xmlns:mc="http://schemas.openxmlformats.org/markup-compatibility/2006">
          <mc:Choice Requires="x14">
            <control shapeId="20541" r:id="rId38" name="Drop Down 61">
              <controlPr locked="0" defaultSize="0" autoLine="0" autoPict="0">
                <anchor>
                  <from>
                    <xdr:col>2</xdr:col>
                    <xdr:colOff>38100</xdr:colOff>
                    <xdr:row>55</xdr:row>
                    <xdr:rowOff>19050</xdr:rowOff>
                  </from>
                  <to>
                    <xdr:col>2</xdr:col>
                    <xdr:colOff>942975</xdr:colOff>
                    <xdr:row>55</xdr:row>
                    <xdr:rowOff>161925</xdr:rowOff>
                  </to>
                </anchor>
              </controlPr>
            </control>
          </mc:Choice>
        </mc:AlternateContent>
        <mc:AlternateContent xmlns:mc="http://schemas.openxmlformats.org/markup-compatibility/2006">
          <mc:Choice Requires="x14">
            <control shapeId="20542" r:id="rId39" name="Drop Down 62">
              <controlPr locked="0" defaultSize="0" autoLine="0" autoPict="0">
                <anchor>
                  <from>
                    <xdr:col>2</xdr:col>
                    <xdr:colOff>38100</xdr:colOff>
                    <xdr:row>56</xdr:row>
                    <xdr:rowOff>19050</xdr:rowOff>
                  </from>
                  <to>
                    <xdr:col>2</xdr:col>
                    <xdr:colOff>942975</xdr:colOff>
                    <xdr:row>56</xdr:row>
                    <xdr:rowOff>161925</xdr:rowOff>
                  </to>
                </anchor>
              </controlPr>
            </control>
          </mc:Choice>
        </mc:AlternateContent>
        <mc:AlternateContent xmlns:mc="http://schemas.openxmlformats.org/markup-compatibility/2006">
          <mc:Choice Requires="x14">
            <control shapeId="20543" r:id="rId40" name="Drop Down 63">
              <controlPr locked="0" defaultSize="0" autoLine="0" autoPict="0">
                <anchor>
                  <from>
                    <xdr:col>2</xdr:col>
                    <xdr:colOff>38100</xdr:colOff>
                    <xdr:row>57</xdr:row>
                    <xdr:rowOff>19050</xdr:rowOff>
                  </from>
                  <to>
                    <xdr:col>2</xdr:col>
                    <xdr:colOff>942975</xdr:colOff>
                    <xdr:row>57</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4"/>
  <sheetViews>
    <sheetView showGridLines="0" zoomScaleNormal="100" workbookViewId="0">
      <selection sqref="A1:XFD1"/>
    </sheetView>
  </sheetViews>
  <sheetFormatPr defaultRowHeight="15" x14ac:dyDescent="0.25"/>
  <cols>
    <col min="1" max="1" width="36" bestFit="1" customWidth="1"/>
    <col min="2" max="2" width="15.140625" customWidth="1"/>
    <col min="3" max="13" width="12.7109375" customWidth="1"/>
  </cols>
  <sheetData>
    <row r="1" spans="1:10" s="124" customFormat="1" ht="18.75" x14ac:dyDescent="0.3">
      <c r="A1" s="103" t="str">
        <f>'Sources &amp; Uses'!A1</f>
        <v>Project Name:</v>
      </c>
      <c r="B1" s="104" t="str">
        <f>'Sources &amp; Uses'!B1</f>
        <v>Enter Name Here</v>
      </c>
    </row>
    <row r="2" spans="1:10" s="124" customFormat="1" ht="15" customHeight="1" x14ac:dyDescent="0.25">
      <c r="A2" s="184" t="s">
        <v>329</v>
      </c>
      <c r="B2" s="184"/>
      <c r="C2" s="184"/>
      <c r="D2" s="184"/>
      <c r="E2" s="184"/>
      <c r="F2" s="184"/>
      <c r="G2" s="184"/>
      <c r="H2" s="184"/>
      <c r="I2" s="184"/>
      <c r="J2" s="184"/>
    </row>
    <row r="3" spans="1:10" ht="60" x14ac:dyDescent="0.25">
      <c r="A3" s="148" t="s">
        <v>286</v>
      </c>
      <c r="B3" s="142" t="s">
        <v>272</v>
      </c>
      <c r="C3" s="142" t="s">
        <v>275</v>
      </c>
      <c r="D3" s="142" t="s">
        <v>276</v>
      </c>
      <c r="E3" s="142" t="s">
        <v>277</v>
      </c>
      <c r="F3" s="142" t="s">
        <v>278</v>
      </c>
      <c r="G3" s="142" t="s">
        <v>279</v>
      </c>
      <c r="H3" s="142" t="s">
        <v>280</v>
      </c>
      <c r="I3" s="142" t="s">
        <v>281</v>
      </c>
      <c r="J3" s="142" t="s">
        <v>282</v>
      </c>
    </row>
    <row r="4" spans="1:10" x14ac:dyDescent="0.25">
      <c r="A4" s="128" t="str">
        <f>'Space Categories &amp; Terms'!A7</f>
        <v>Anchor Space</v>
      </c>
      <c r="B4" s="145" t="e">
        <f>'Space Categories &amp; Terms'!C7*'Space Categories &amp; Terms'!F7</f>
        <v>#DIV/0!</v>
      </c>
      <c r="C4" s="144" t="e">
        <f>$B4*'Absorption &amp; Growth'!B4</f>
        <v>#DIV/0!</v>
      </c>
      <c r="D4" s="144" t="e">
        <f>$B4*'Absorption &amp; Growth'!C4</f>
        <v>#DIV/0!</v>
      </c>
      <c r="E4" s="144" t="e">
        <f>$B4*'Absorption &amp; Growth'!D4</f>
        <v>#DIV/0!</v>
      </c>
      <c r="F4" s="144" t="e">
        <f>$B4*'Absorption &amp; Growth'!E4</f>
        <v>#DIV/0!</v>
      </c>
      <c r="G4" s="144" t="e">
        <f>$B4*'Absorption &amp; Growth'!F4</f>
        <v>#DIV/0!</v>
      </c>
      <c r="H4" s="144" t="e">
        <f>$B4*'Absorption &amp; Growth'!G4</f>
        <v>#DIV/0!</v>
      </c>
      <c r="I4" s="144" t="e">
        <f>$B4*'Absorption &amp; Growth'!H4</f>
        <v>#DIV/0!</v>
      </c>
      <c r="J4" s="144" t="e">
        <f>$B4*'Absorption &amp; Growth'!I4</f>
        <v>#DIV/0!</v>
      </c>
    </row>
    <row r="5" spans="1:10" x14ac:dyDescent="0.25">
      <c r="A5" s="128" t="str">
        <f>'Space Categories &amp; Terms'!A8</f>
        <v>Sub-Anchor Space</v>
      </c>
      <c r="B5" s="145" t="e">
        <f>'Space Categories &amp; Terms'!C8*'Space Categories &amp; Terms'!F8</f>
        <v>#DIV/0!</v>
      </c>
      <c r="C5" s="144" t="e">
        <f>$B5*'Absorption &amp; Growth'!B5</f>
        <v>#DIV/0!</v>
      </c>
      <c r="D5" s="144" t="e">
        <f>$B5*'Absorption &amp; Growth'!C5</f>
        <v>#DIV/0!</v>
      </c>
      <c r="E5" s="144" t="e">
        <f>$B5*'Absorption &amp; Growth'!D5</f>
        <v>#DIV/0!</v>
      </c>
      <c r="F5" s="144" t="e">
        <f>$B5*'Absorption &amp; Growth'!E5</f>
        <v>#DIV/0!</v>
      </c>
      <c r="G5" s="144" t="e">
        <f>$B5*'Absorption &amp; Growth'!F5</f>
        <v>#DIV/0!</v>
      </c>
      <c r="H5" s="144" t="e">
        <f>$B5*'Absorption &amp; Growth'!G5</f>
        <v>#DIV/0!</v>
      </c>
      <c r="I5" s="144" t="e">
        <f>$B5*'Absorption &amp; Growth'!H5</f>
        <v>#DIV/0!</v>
      </c>
      <c r="J5" s="144" t="e">
        <f>$B5*'Absorption &amp; Growth'!I5</f>
        <v>#DIV/0!</v>
      </c>
    </row>
    <row r="6" spans="1:10" x14ac:dyDescent="0.25">
      <c r="A6" s="128" t="str">
        <f>'Space Categories &amp; Terms'!A9</f>
        <v>Retail Space Single-Tenant</v>
      </c>
      <c r="B6" s="145" t="e">
        <f>'Space Categories &amp; Terms'!C9*'Space Categories &amp; Terms'!F9</f>
        <v>#DIV/0!</v>
      </c>
      <c r="C6" s="144" t="e">
        <f>$B6*'Absorption &amp; Growth'!B6</f>
        <v>#DIV/0!</v>
      </c>
      <c r="D6" s="144" t="e">
        <f>$B6*'Absorption &amp; Growth'!C6</f>
        <v>#DIV/0!</v>
      </c>
      <c r="E6" s="144" t="e">
        <f>$B6*'Absorption &amp; Growth'!D6</f>
        <v>#DIV/0!</v>
      </c>
      <c r="F6" s="144" t="e">
        <f>$B6*'Absorption &amp; Growth'!E6</f>
        <v>#DIV/0!</v>
      </c>
      <c r="G6" s="144" t="e">
        <f>$B6*'Absorption &amp; Growth'!F6</f>
        <v>#DIV/0!</v>
      </c>
      <c r="H6" s="144" t="e">
        <f>$B6*'Absorption &amp; Growth'!G6</f>
        <v>#DIV/0!</v>
      </c>
      <c r="I6" s="144" t="e">
        <f>$B6*'Absorption &amp; Growth'!H6</f>
        <v>#DIV/0!</v>
      </c>
      <c r="J6" s="144" t="e">
        <f>$B6*'Absorption &amp; Growth'!I6</f>
        <v>#DIV/0!</v>
      </c>
    </row>
    <row r="7" spans="1:10" x14ac:dyDescent="0.25">
      <c r="A7" s="128" t="str">
        <f>'Space Categories &amp; Terms'!A10</f>
        <v>Retail Space Multi-Tenant</v>
      </c>
      <c r="B7" s="145" t="e">
        <f>'Space Categories &amp; Terms'!C10*'Space Categories &amp; Terms'!F10</f>
        <v>#DIV/0!</v>
      </c>
      <c r="C7" s="144" t="e">
        <f>$B7*'Absorption &amp; Growth'!B7</f>
        <v>#DIV/0!</v>
      </c>
      <c r="D7" s="144" t="e">
        <f>$B7*'Absorption &amp; Growth'!C7</f>
        <v>#DIV/0!</v>
      </c>
      <c r="E7" s="144" t="e">
        <f>$B7*'Absorption &amp; Growth'!D7</f>
        <v>#DIV/0!</v>
      </c>
      <c r="F7" s="144" t="e">
        <f>$B7*'Absorption &amp; Growth'!E7</f>
        <v>#DIV/0!</v>
      </c>
      <c r="G7" s="144" t="e">
        <f>$B7*'Absorption &amp; Growth'!F7</f>
        <v>#DIV/0!</v>
      </c>
      <c r="H7" s="144" t="e">
        <f>$B7*'Absorption &amp; Growth'!G7</f>
        <v>#DIV/0!</v>
      </c>
      <c r="I7" s="144" t="e">
        <f>$B7*'Absorption &amp; Growth'!H7</f>
        <v>#DIV/0!</v>
      </c>
      <c r="J7" s="144" t="e">
        <f>$B7*'Absorption &amp; Growth'!I7</f>
        <v>#DIV/0!</v>
      </c>
    </row>
    <row r="8" spans="1:10" x14ac:dyDescent="0.25">
      <c r="A8" s="128" t="str">
        <f>'Space Categories &amp; Terms'!A11</f>
        <v>Restaurant Single-Tenant</v>
      </c>
      <c r="B8" s="145" t="e">
        <f>'Space Categories &amp; Terms'!C11*'Space Categories &amp; Terms'!F11</f>
        <v>#DIV/0!</v>
      </c>
      <c r="C8" s="144" t="e">
        <f>$B8*'Absorption &amp; Growth'!B8</f>
        <v>#DIV/0!</v>
      </c>
      <c r="D8" s="144" t="e">
        <f>$B8*'Absorption &amp; Growth'!C8</f>
        <v>#DIV/0!</v>
      </c>
      <c r="E8" s="144" t="e">
        <f>$B8*'Absorption &amp; Growth'!D8</f>
        <v>#DIV/0!</v>
      </c>
      <c r="F8" s="144" t="e">
        <f>$B8*'Absorption &amp; Growth'!E8</f>
        <v>#DIV/0!</v>
      </c>
      <c r="G8" s="144" t="e">
        <f>$B8*'Absorption &amp; Growth'!F8</f>
        <v>#DIV/0!</v>
      </c>
      <c r="H8" s="144" t="e">
        <f>$B8*'Absorption &amp; Growth'!G8</f>
        <v>#DIV/0!</v>
      </c>
      <c r="I8" s="144" t="e">
        <f>$B8*'Absorption &amp; Growth'!H8</f>
        <v>#DIV/0!</v>
      </c>
      <c r="J8" s="144" t="e">
        <f>$B8*'Absorption &amp; Growth'!I8</f>
        <v>#DIV/0!</v>
      </c>
    </row>
    <row r="9" spans="1:10" x14ac:dyDescent="0.25">
      <c r="A9" s="128" t="str">
        <f>'Space Categories &amp; Terms'!A12</f>
        <v>Restaurant Space Multi-Tenant</v>
      </c>
      <c r="B9" s="145" t="e">
        <f>'Space Categories &amp; Terms'!C12*'Space Categories &amp; Terms'!F12</f>
        <v>#DIV/0!</v>
      </c>
      <c r="C9" s="144" t="e">
        <f>$B9*'Absorption &amp; Growth'!B9</f>
        <v>#DIV/0!</v>
      </c>
      <c r="D9" s="144" t="e">
        <f>$B9*'Absorption &amp; Growth'!C9</f>
        <v>#DIV/0!</v>
      </c>
      <c r="E9" s="144" t="e">
        <f>$B9*'Absorption &amp; Growth'!D9</f>
        <v>#DIV/0!</v>
      </c>
      <c r="F9" s="144" t="e">
        <f>$B9*'Absorption &amp; Growth'!E9</f>
        <v>#DIV/0!</v>
      </c>
      <c r="G9" s="144" t="e">
        <f>$B9*'Absorption &amp; Growth'!F9</f>
        <v>#DIV/0!</v>
      </c>
      <c r="H9" s="144" t="e">
        <f>$B9*'Absorption &amp; Growth'!G9</f>
        <v>#DIV/0!</v>
      </c>
      <c r="I9" s="144" t="e">
        <f>$B9*'Absorption &amp; Growth'!H9</f>
        <v>#DIV/0!</v>
      </c>
      <c r="J9" s="144" t="e">
        <f>$B9*'Absorption &amp; Growth'!I9</f>
        <v>#DIV/0!</v>
      </c>
    </row>
    <row r="10" spans="1:10" x14ac:dyDescent="0.25">
      <c r="A10" s="128" t="str">
        <f>'Space Categories &amp; Terms'!A13</f>
        <v>Office Space Single-Tenant</v>
      </c>
      <c r="B10" s="145" t="e">
        <f>'Space Categories &amp; Terms'!C13*'Space Categories &amp; Terms'!F13</f>
        <v>#DIV/0!</v>
      </c>
      <c r="C10" s="144" t="e">
        <f>$B10*'Absorption &amp; Growth'!B10</f>
        <v>#DIV/0!</v>
      </c>
      <c r="D10" s="144" t="e">
        <f>$B10*'Absorption &amp; Growth'!C10</f>
        <v>#DIV/0!</v>
      </c>
      <c r="E10" s="144" t="e">
        <f>$B10*'Absorption &amp; Growth'!D10</f>
        <v>#DIV/0!</v>
      </c>
      <c r="F10" s="144" t="e">
        <f>$B10*'Absorption &amp; Growth'!E10</f>
        <v>#DIV/0!</v>
      </c>
      <c r="G10" s="144" t="e">
        <f>$B10*'Absorption &amp; Growth'!F10</f>
        <v>#DIV/0!</v>
      </c>
      <c r="H10" s="144" t="e">
        <f>$B10*'Absorption &amp; Growth'!G10</f>
        <v>#DIV/0!</v>
      </c>
      <c r="I10" s="144" t="e">
        <f>$B10*'Absorption &amp; Growth'!H10</f>
        <v>#DIV/0!</v>
      </c>
      <c r="J10" s="144" t="e">
        <f>$B10*'Absorption &amp; Growth'!I10</f>
        <v>#DIV/0!</v>
      </c>
    </row>
    <row r="11" spans="1:10" x14ac:dyDescent="0.25">
      <c r="A11" s="128" t="str">
        <f>'Space Categories &amp; Terms'!A14</f>
        <v>Office Space Multi-Tenant</v>
      </c>
      <c r="B11" s="145" t="e">
        <f>'Space Categories &amp; Terms'!C14*'Space Categories &amp; Terms'!F14</f>
        <v>#DIV/0!</v>
      </c>
      <c r="C11" s="144" t="e">
        <f>$B11*'Absorption &amp; Growth'!B11</f>
        <v>#DIV/0!</v>
      </c>
      <c r="D11" s="144" t="e">
        <f>$B11*'Absorption &amp; Growth'!C11</f>
        <v>#DIV/0!</v>
      </c>
      <c r="E11" s="144" t="e">
        <f>$B11*'Absorption &amp; Growth'!D11</f>
        <v>#DIV/0!</v>
      </c>
      <c r="F11" s="144" t="e">
        <f>$B11*'Absorption &amp; Growth'!E11</f>
        <v>#DIV/0!</v>
      </c>
      <c r="G11" s="144" t="e">
        <f>$B11*'Absorption &amp; Growth'!F11</f>
        <v>#DIV/0!</v>
      </c>
      <c r="H11" s="144" t="e">
        <f>$B11*'Absorption &amp; Growth'!G11</f>
        <v>#DIV/0!</v>
      </c>
      <c r="I11" s="144" t="e">
        <f>$B11*'Absorption &amp; Growth'!H11</f>
        <v>#DIV/0!</v>
      </c>
      <c r="J11" s="144" t="e">
        <f>$B11*'Absorption &amp; Growth'!I11</f>
        <v>#DIV/0!</v>
      </c>
    </row>
    <row r="12" spans="1:10" x14ac:dyDescent="0.25">
      <c r="A12" s="128" t="str">
        <f>'Space Categories &amp; Terms'!A15</f>
        <v>Gen. Commercial Space Single-Tenant</v>
      </c>
      <c r="B12" s="145" t="e">
        <f>'Space Categories &amp; Terms'!C15*'Space Categories &amp; Terms'!F15</f>
        <v>#DIV/0!</v>
      </c>
      <c r="C12" s="144" t="e">
        <f>$B12*'Absorption &amp; Growth'!B12</f>
        <v>#DIV/0!</v>
      </c>
      <c r="D12" s="144" t="e">
        <f>$B12*'Absorption &amp; Growth'!C12</f>
        <v>#DIV/0!</v>
      </c>
      <c r="E12" s="144" t="e">
        <f>$B12*'Absorption &amp; Growth'!D12</f>
        <v>#DIV/0!</v>
      </c>
      <c r="F12" s="144" t="e">
        <f>$B12*'Absorption &amp; Growth'!E12</f>
        <v>#DIV/0!</v>
      </c>
      <c r="G12" s="144" t="e">
        <f>$B12*'Absorption &amp; Growth'!F12</f>
        <v>#DIV/0!</v>
      </c>
      <c r="H12" s="144" t="e">
        <f>$B12*'Absorption &amp; Growth'!G12</f>
        <v>#DIV/0!</v>
      </c>
      <c r="I12" s="144" t="e">
        <f>$B12*'Absorption &amp; Growth'!H12</f>
        <v>#DIV/0!</v>
      </c>
      <c r="J12" s="144" t="e">
        <f>$B12*'Absorption &amp; Growth'!I12</f>
        <v>#DIV/0!</v>
      </c>
    </row>
    <row r="13" spans="1:10" x14ac:dyDescent="0.25">
      <c r="A13" s="128" t="str">
        <f>'Space Categories &amp; Terms'!A16</f>
        <v>Gen. Commercial Space Multi-Tenant</v>
      </c>
      <c r="B13" s="145" t="e">
        <f>'Space Categories &amp; Terms'!C16*'Space Categories &amp; Terms'!F16</f>
        <v>#DIV/0!</v>
      </c>
      <c r="C13" s="144" t="e">
        <f>$B13*'Absorption &amp; Growth'!B13</f>
        <v>#DIV/0!</v>
      </c>
      <c r="D13" s="144" t="e">
        <f>$B13*'Absorption &amp; Growth'!C13</f>
        <v>#DIV/0!</v>
      </c>
      <c r="E13" s="144" t="e">
        <f>$B13*'Absorption &amp; Growth'!D13</f>
        <v>#DIV/0!</v>
      </c>
      <c r="F13" s="144" t="e">
        <f>$B13*'Absorption &amp; Growth'!E13</f>
        <v>#DIV/0!</v>
      </c>
      <c r="G13" s="144" t="e">
        <f>$B13*'Absorption &amp; Growth'!F13</f>
        <v>#DIV/0!</v>
      </c>
      <c r="H13" s="144" t="e">
        <f>$B13*'Absorption &amp; Growth'!G13</f>
        <v>#DIV/0!</v>
      </c>
      <c r="I13" s="144" t="e">
        <f>$B13*'Absorption &amp; Growth'!H13</f>
        <v>#DIV/0!</v>
      </c>
      <c r="J13" s="144" t="e">
        <f>$B13*'Absorption &amp; Growth'!I13</f>
        <v>#DIV/0!</v>
      </c>
    </row>
    <row r="14" spans="1:10" x14ac:dyDescent="0.25">
      <c r="A14" s="128" t="str">
        <f>'Space Categories &amp; Terms'!A17</f>
        <v>Upstairs Residential Units (Type A)</v>
      </c>
      <c r="B14" s="145" t="e">
        <f>'Space Categories &amp; Terms'!C17*'Space Categories &amp; Terms'!F17</f>
        <v>#DIV/0!</v>
      </c>
      <c r="C14" s="144" t="e">
        <f>$B14*'Absorption &amp; Growth'!B14</f>
        <v>#DIV/0!</v>
      </c>
      <c r="D14" s="144" t="e">
        <f>$B14*'Absorption &amp; Growth'!C14</f>
        <v>#DIV/0!</v>
      </c>
      <c r="E14" s="144" t="e">
        <f>$B14*'Absorption &amp; Growth'!D14</f>
        <v>#DIV/0!</v>
      </c>
      <c r="F14" s="144" t="e">
        <f>$B14*'Absorption &amp; Growth'!E14</f>
        <v>#DIV/0!</v>
      </c>
      <c r="G14" s="144" t="e">
        <f>$B14*'Absorption &amp; Growth'!F14</f>
        <v>#DIV/0!</v>
      </c>
      <c r="H14" s="144" t="e">
        <f>$B14*'Absorption &amp; Growth'!G14</f>
        <v>#DIV/0!</v>
      </c>
      <c r="I14" s="144" t="e">
        <f>$B14*'Absorption &amp; Growth'!H14</f>
        <v>#DIV/0!</v>
      </c>
      <c r="J14" s="144" t="e">
        <f>$B14*'Absorption &amp; Growth'!I14</f>
        <v>#DIV/0!</v>
      </c>
    </row>
    <row r="15" spans="1:10" x14ac:dyDescent="0.25">
      <c r="A15" s="128" t="str">
        <f>'Space Categories &amp; Terms'!A18</f>
        <v>Upstairs Residential Units (Type B)</v>
      </c>
      <c r="B15" s="145" t="e">
        <f>'Space Categories &amp; Terms'!C18*'Space Categories &amp; Terms'!F18</f>
        <v>#DIV/0!</v>
      </c>
      <c r="C15" s="144" t="e">
        <f>$B15*'Absorption &amp; Growth'!B15</f>
        <v>#DIV/0!</v>
      </c>
      <c r="D15" s="144" t="e">
        <f>$B15*'Absorption &amp; Growth'!C15</f>
        <v>#DIV/0!</v>
      </c>
      <c r="E15" s="144" t="e">
        <f>$B15*'Absorption &amp; Growth'!D15</f>
        <v>#DIV/0!</v>
      </c>
      <c r="F15" s="144" t="e">
        <f>$B15*'Absorption &amp; Growth'!E15</f>
        <v>#DIV/0!</v>
      </c>
      <c r="G15" s="144" t="e">
        <f>$B15*'Absorption &amp; Growth'!F15</f>
        <v>#DIV/0!</v>
      </c>
      <c r="H15" s="144" t="e">
        <f>$B15*'Absorption &amp; Growth'!G15</f>
        <v>#DIV/0!</v>
      </c>
      <c r="I15" s="144" t="e">
        <f>$B15*'Absorption &amp; Growth'!H15</f>
        <v>#DIV/0!</v>
      </c>
      <c r="J15" s="144" t="e">
        <f>$B15*'Absorption &amp; Growth'!I15</f>
        <v>#DIV/0!</v>
      </c>
    </row>
    <row r="16" spans="1:10" x14ac:dyDescent="0.25">
      <c r="A16" s="128" t="str">
        <f>'Space Categories &amp; Terms'!A19</f>
        <v>Upstairs Residential Units (Type C)</v>
      </c>
      <c r="B16" s="145" t="e">
        <f>'Space Categories &amp; Terms'!C19*'Space Categories &amp; Terms'!F19</f>
        <v>#DIV/0!</v>
      </c>
      <c r="C16" s="144" t="e">
        <f>$B16*'Absorption &amp; Growth'!B16</f>
        <v>#DIV/0!</v>
      </c>
      <c r="D16" s="144" t="e">
        <f>$B16*'Absorption &amp; Growth'!C16</f>
        <v>#DIV/0!</v>
      </c>
      <c r="E16" s="144" t="e">
        <f>$B16*'Absorption &amp; Growth'!D16</f>
        <v>#DIV/0!</v>
      </c>
      <c r="F16" s="144" t="e">
        <f>$B16*'Absorption &amp; Growth'!E16</f>
        <v>#DIV/0!</v>
      </c>
      <c r="G16" s="144" t="e">
        <f>$B16*'Absorption &amp; Growth'!F16</f>
        <v>#DIV/0!</v>
      </c>
      <c r="H16" s="144" t="e">
        <f>$B16*'Absorption &amp; Growth'!G16</f>
        <v>#DIV/0!</v>
      </c>
      <c r="I16" s="144" t="e">
        <f>$B16*'Absorption &amp; Growth'!H16</f>
        <v>#DIV/0!</v>
      </c>
      <c r="J16" s="144" t="e">
        <f>$B16*'Absorption &amp; Growth'!I16</f>
        <v>#DIV/0!</v>
      </c>
    </row>
    <row r="17" spans="1:10" x14ac:dyDescent="0.25">
      <c r="A17" s="128" t="str">
        <f>'Space Categories &amp; Terms'!A20</f>
        <v>Other Rental Space (Enter Here)</v>
      </c>
      <c r="B17" s="145" t="e">
        <f>'Space Categories &amp; Terms'!C20*'Space Categories &amp; Terms'!F20</f>
        <v>#DIV/0!</v>
      </c>
      <c r="C17" s="144" t="e">
        <f>$B17*'Absorption &amp; Growth'!B17</f>
        <v>#DIV/0!</v>
      </c>
      <c r="D17" s="144" t="e">
        <f>$B17*'Absorption &amp; Growth'!C17</f>
        <v>#DIV/0!</v>
      </c>
      <c r="E17" s="144" t="e">
        <f>$B17*'Absorption &amp; Growth'!D17</f>
        <v>#DIV/0!</v>
      </c>
      <c r="F17" s="144" t="e">
        <f>$B17*'Absorption &amp; Growth'!E17</f>
        <v>#DIV/0!</v>
      </c>
      <c r="G17" s="144" t="e">
        <f>$B17*'Absorption &amp; Growth'!F17</f>
        <v>#DIV/0!</v>
      </c>
      <c r="H17" s="144" t="e">
        <f>$B17*'Absorption &amp; Growth'!G17</f>
        <v>#DIV/0!</v>
      </c>
      <c r="I17" s="144" t="e">
        <f>$B17*'Absorption &amp; Growth'!H17</f>
        <v>#DIV/0!</v>
      </c>
      <c r="J17" s="144" t="e">
        <f>$B17*'Absorption &amp; Growth'!I17</f>
        <v>#DIV/0!</v>
      </c>
    </row>
    <row r="18" spans="1:10" x14ac:dyDescent="0.25">
      <c r="A18" s="128" t="str">
        <f>'Space Categories &amp; Terms'!A21</f>
        <v>Other Rental Space (Enter Here)</v>
      </c>
      <c r="B18" s="145" t="e">
        <f>'Space Categories &amp; Terms'!C21*'Space Categories &amp; Terms'!F21</f>
        <v>#DIV/0!</v>
      </c>
      <c r="C18" s="144" t="e">
        <f>$B18*'Absorption &amp; Growth'!B18</f>
        <v>#DIV/0!</v>
      </c>
      <c r="D18" s="144" t="e">
        <f>$B18*'Absorption &amp; Growth'!C18</f>
        <v>#DIV/0!</v>
      </c>
      <c r="E18" s="144" t="e">
        <f>$B18*'Absorption &amp; Growth'!D18</f>
        <v>#DIV/0!</v>
      </c>
      <c r="F18" s="144" t="e">
        <f>$B18*'Absorption &amp; Growth'!E18</f>
        <v>#DIV/0!</v>
      </c>
      <c r="G18" s="144" t="e">
        <f>$B18*'Absorption &amp; Growth'!F18</f>
        <v>#DIV/0!</v>
      </c>
      <c r="H18" s="144" t="e">
        <f>$B18*'Absorption &amp; Growth'!G18</f>
        <v>#DIV/0!</v>
      </c>
      <c r="I18" s="144" t="e">
        <f>$B18*'Absorption &amp; Growth'!H18</f>
        <v>#DIV/0!</v>
      </c>
      <c r="J18" s="144" t="e">
        <f>$B18*'Absorption &amp; Growth'!I18</f>
        <v>#DIV/0!</v>
      </c>
    </row>
    <row r="19" spans="1:10" x14ac:dyDescent="0.25">
      <c r="A19" s="128" t="str">
        <f>'Space Categories &amp; Terms'!A22</f>
        <v>Other Rental Space (Enter Here)</v>
      </c>
      <c r="B19" s="145" t="e">
        <f>'Space Categories &amp; Terms'!C22*'Space Categories &amp; Terms'!F22</f>
        <v>#DIV/0!</v>
      </c>
      <c r="C19" s="144" t="e">
        <f>$B19*'Absorption &amp; Growth'!B19</f>
        <v>#DIV/0!</v>
      </c>
      <c r="D19" s="144" t="e">
        <f>$B19*'Absorption &amp; Growth'!C19</f>
        <v>#DIV/0!</v>
      </c>
      <c r="E19" s="144" t="e">
        <f>$B19*'Absorption &amp; Growth'!D19</f>
        <v>#DIV/0!</v>
      </c>
      <c r="F19" s="144" t="e">
        <f>$B19*'Absorption &amp; Growth'!E19</f>
        <v>#DIV/0!</v>
      </c>
      <c r="G19" s="144" t="e">
        <f>$B19*'Absorption &amp; Growth'!F19</f>
        <v>#DIV/0!</v>
      </c>
      <c r="H19" s="144" t="e">
        <f>$B19*'Absorption &amp; Growth'!G19</f>
        <v>#DIV/0!</v>
      </c>
      <c r="I19" s="144" t="e">
        <f>$B19*'Absorption &amp; Growth'!H19</f>
        <v>#DIV/0!</v>
      </c>
      <c r="J19" s="144" t="e">
        <f>$B19*'Absorption &amp; Growth'!I19</f>
        <v>#DIV/0!</v>
      </c>
    </row>
    <row r="20" spans="1:10" x14ac:dyDescent="0.25">
      <c r="A20" s="128" t="str">
        <f>'Space Categories &amp; Terms'!A23</f>
        <v>Other Rental Space (Enter Here)</v>
      </c>
      <c r="B20" s="146" t="e">
        <f>'Space Categories &amp; Terms'!C23*'Space Categories &amp; Terms'!F23</f>
        <v>#DIV/0!</v>
      </c>
      <c r="C20" s="144" t="e">
        <f>$B20*'Absorption &amp; Growth'!B20</f>
        <v>#DIV/0!</v>
      </c>
      <c r="D20" s="144" t="e">
        <f>$B20*'Absorption &amp; Growth'!C20</f>
        <v>#DIV/0!</v>
      </c>
      <c r="E20" s="144" t="e">
        <f>$B20*'Absorption &amp; Growth'!D20</f>
        <v>#DIV/0!</v>
      </c>
      <c r="F20" s="144" t="e">
        <f>$B20*'Absorption &amp; Growth'!E20</f>
        <v>#DIV/0!</v>
      </c>
      <c r="G20" s="144" t="e">
        <f>$B20*'Absorption &amp; Growth'!F20</f>
        <v>#DIV/0!</v>
      </c>
      <c r="H20" s="144" t="e">
        <f>$B20*'Absorption &amp; Growth'!G20</f>
        <v>#DIV/0!</v>
      </c>
      <c r="I20" s="144" t="e">
        <f>$B20*'Absorption &amp; Growth'!H20</f>
        <v>#DIV/0!</v>
      </c>
      <c r="J20" s="144" t="e">
        <f>$B20*'Absorption &amp; Growth'!I20</f>
        <v>#DIV/0!</v>
      </c>
    </row>
    <row r="21" spans="1:10" x14ac:dyDescent="0.25">
      <c r="B21" s="147" t="e">
        <f t="shared" ref="B21:J21" si="0">SUM(B4:B20)</f>
        <v>#DIV/0!</v>
      </c>
      <c r="C21" s="143" t="e">
        <f t="shared" si="0"/>
        <v>#DIV/0!</v>
      </c>
      <c r="D21" s="143" t="e">
        <f t="shared" si="0"/>
        <v>#DIV/0!</v>
      </c>
      <c r="E21" s="143" t="e">
        <f t="shared" si="0"/>
        <v>#DIV/0!</v>
      </c>
      <c r="F21" s="143" t="e">
        <f t="shared" si="0"/>
        <v>#DIV/0!</v>
      </c>
      <c r="G21" s="143" t="e">
        <f t="shared" si="0"/>
        <v>#DIV/0!</v>
      </c>
      <c r="H21" s="143" t="e">
        <f t="shared" si="0"/>
        <v>#DIV/0!</v>
      </c>
      <c r="I21" s="143" t="e">
        <f t="shared" si="0"/>
        <v>#DIV/0!</v>
      </c>
      <c r="J21" s="143" t="e">
        <f t="shared" si="0"/>
        <v>#DIV/0!</v>
      </c>
    </row>
    <row r="22" spans="1:10" x14ac:dyDescent="0.25">
      <c r="B22" s="125"/>
    </row>
    <row r="23" spans="1:10" x14ac:dyDescent="0.25">
      <c r="A23" s="126" t="s">
        <v>330</v>
      </c>
      <c r="B23" s="125"/>
    </row>
    <row r="24" spans="1:10" ht="49.5" customHeight="1" x14ac:dyDescent="0.25">
      <c r="A24" s="257" t="s">
        <v>371</v>
      </c>
      <c r="B24" s="257"/>
      <c r="C24" s="257"/>
      <c r="D24" s="257"/>
      <c r="E24" s="257"/>
      <c r="F24" s="257"/>
      <c r="G24" s="257"/>
      <c r="H24" s="257"/>
      <c r="I24" s="257"/>
      <c r="J24" s="257"/>
    </row>
  </sheetData>
  <sheetProtection password="C4AC" sheet="1" objects="1" scenarios="1"/>
  <mergeCells count="1">
    <mergeCell ref="A24:J24"/>
  </mergeCells>
  <pageMargins left="0.7" right="0.7" top="0.75" bottom="0.75" header="0.3" footer="0.3"/>
  <pageSetup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7</vt:i4>
      </vt:variant>
    </vt:vector>
  </HeadingPairs>
  <TitlesOfParts>
    <vt:vector size="18" baseType="lpstr">
      <vt:lpstr>Instructions</vt:lpstr>
      <vt:lpstr>Sources &amp; Uses</vt:lpstr>
      <vt:lpstr>Space Categories &amp; Terms</vt:lpstr>
      <vt:lpstr>Absorption &amp; Growth</vt:lpstr>
      <vt:lpstr>%age Rents</vt:lpstr>
      <vt:lpstr>TI Allowances</vt:lpstr>
      <vt:lpstr> Payroll</vt:lpstr>
      <vt:lpstr>Expenses</vt:lpstr>
      <vt:lpstr>Recoveries</vt:lpstr>
      <vt:lpstr>Pro Forma</vt:lpstr>
      <vt:lpstr>OCURA USE</vt:lpstr>
      <vt:lpstr>Expenses!Print_Area</vt:lpstr>
      <vt:lpstr>Instructions!Print_Area</vt:lpstr>
      <vt:lpstr>'OCURA USE'!Print_Area</vt:lpstr>
      <vt:lpstr>Recoveries!Print_Area</vt:lpstr>
      <vt:lpstr>'Sources &amp; Uses'!Print_Area</vt:lpstr>
      <vt:lpstr>'Space Categories &amp; Terms'!Print_Area</vt:lpstr>
      <vt:lpstr>'%age Rents'!Print_Titles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Lori Johnson</cp:lastModifiedBy>
  <cp:lastPrinted>2014-06-17T14:35:51Z</cp:lastPrinted>
  <dcterms:created xsi:type="dcterms:W3CDTF">2014-03-31T13:15:45Z</dcterms:created>
  <dcterms:modified xsi:type="dcterms:W3CDTF">2017-06-09T21:20:14Z</dcterms:modified>
</cp:coreProperties>
</file>