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067"/>
  <workbookPr defaultThemeVersion="124226"/>
  <mc:AlternateContent xmlns:mc="http://schemas.openxmlformats.org/markup-compatibility/2006">
    <mc:Choice Requires="x15">
      <x15ac:absPath xmlns:x15ac="http://schemas.microsoft.com/office/spreadsheetml/2010/11/ac" url="R:\CLIENTS\Alliance for Economic Development of Oklahoma City\OCURA Forms\"/>
    </mc:Choice>
  </mc:AlternateContent>
  <workbookProtection workbookPassword="C4AC" lockStructure="1"/>
  <bookViews>
    <workbookView xWindow="0" yWindow="0" windowWidth="28800" windowHeight="12210" activeTab="3"/>
  </bookViews>
  <sheets>
    <sheet name="Instructions" sheetId="6" r:id="rId1"/>
    <sheet name="Sources &amp; Uses" sheetId="2" r:id="rId2"/>
    <sheet name="Project Specs. &amp; Rents" sheetId="3" r:id="rId3"/>
    <sheet name="Pro Forma" sheetId="4" r:id="rId4"/>
    <sheet name="OCURA USE ONLY" sheetId="7" state="hidden" r:id="rId5"/>
  </sheets>
  <definedNames>
    <definedName name="_xlnm.Print_Area" localSheetId="0">Instructions!$A$1:$S$38</definedName>
    <definedName name="_xlnm.Print_Area" localSheetId="4">'OCURA USE ONLY'!$B$1:$N$21</definedName>
    <definedName name="_xlnm.Print_Area" localSheetId="3">'Pro Forma'!$A$1:$L$63</definedName>
    <definedName name="_xlnm.Print_Area" localSheetId="2">'Project Specs. &amp; Rents'!$A$1:$L$38</definedName>
    <definedName name="_xlnm.Print_Area" localSheetId="1">'Sources &amp; Uses'!$A$1:$I$35</definedName>
  </definedNames>
  <calcPr calcId="171027"/>
</workbook>
</file>

<file path=xl/calcChain.xml><?xml version="1.0" encoding="utf-8"?>
<calcChain xmlns="http://schemas.openxmlformats.org/spreadsheetml/2006/main">
  <c r="L16" i="4" l="1"/>
  <c r="C39" i="4"/>
  <c r="D39" i="4"/>
  <c r="E39" i="4"/>
  <c r="F39" i="4"/>
  <c r="G39" i="4" s="1"/>
  <c r="H39" i="4" s="1"/>
  <c r="I39" i="4" s="1"/>
  <c r="J39" i="4" s="1"/>
  <c r="K39" i="4" s="1"/>
  <c r="L39" i="4" s="1"/>
  <c r="M39" i="4" s="1"/>
  <c r="G38" i="3"/>
  <c r="L17" i="4"/>
  <c r="L18" i="4"/>
  <c r="L19" i="4"/>
  <c r="L20" i="4"/>
  <c r="L21" i="4"/>
  <c r="C35" i="2" l="1"/>
  <c r="B1" i="4" l="1"/>
  <c r="B37" i="3" l="1"/>
  <c r="L5" i="3"/>
  <c r="L6" i="3"/>
  <c r="L7" i="3"/>
  <c r="L8" i="3"/>
  <c r="L9" i="3"/>
  <c r="L10" i="3"/>
  <c r="L11" i="3"/>
  <c r="L12" i="3"/>
  <c r="L13" i="3"/>
  <c r="L14" i="3"/>
  <c r="L15" i="3"/>
  <c r="L16" i="3"/>
  <c r="L4" i="3"/>
  <c r="K5" i="3"/>
  <c r="K6" i="3"/>
  <c r="K7" i="3"/>
  <c r="K8" i="3"/>
  <c r="K9" i="3"/>
  <c r="K10" i="3"/>
  <c r="K11" i="3"/>
  <c r="K12" i="3"/>
  <c r="K13" i="3"/>
  <c r="K14" i="3"/>
  <c r="K15" i="3"/>
  <c r="K16" i="3"/>
  <c r="K4" i="3"/>
  <c r="A1" i="4"/>
  <c r="C31" i="4" l="1"/>
  <c r="A1" i="3"/>
  <c r="F5" i="3"/>
  <c r="F6" i="3"/>
  <c r="F7" i="3"/>
  <c r="B1" i="3"/>
  <c r="F4" i="3"/>
  <c r="F14" i="3"/>
  <c r="L22" i="4" l="1"/>
  <c r="K38" i="3" l="1"/>
  <c r="G29" i="3" s="1"/>
  <c r="F13" i="7" l="1"/>
  <c r="G13" i="7" s="1"/>
  <c r="H13" i="7" s="1"/>
  <c r="C7" i="7"/>
  <c r="F5" i="7"/>
  <c r="G5" i="7" s="1"/>
  <c r="H5" i="7" s="1"/>
  <c r="I5" i="7" s="1"/>
  <c r="J5" i="7" s="1"/>
  <c r="K5" i="7" s="1"/>
  <c r="L5" i="7" s="1"/>
  <c r="M5" i="7" s="1"/>
  <c r="N5" i="7" s="1"/>
  <c r="C20" i="4"/>
  <c r="C19" i="4"/>
  <c r="F21" i="4"/>
  <c r="F20" i="4"/>
  <c r="F19" i="4"/>
  <c r="F18" i="4"/>
  <c r="F17" i="4"/>
  <c r="I13" i="7" l="1"/>
  <c r="E7" i="7"/>
  <c r="J16" i="3"/>
  <c r="J15" i="3"/>
  <c r="J14" i="3"/>
  <c r="J13" i="3"/>
  <c r="J12" i="3"/>
  <c r="J11" i="3"/>
  <c r="J10" i="3"/>
  <c r="J9" i="3"/>
  <c r="J8" i="3"/>
  <c r="J6" i="3"/>
  <c r="J5" i="3"/>
  <c r="J4" i="3"/>
  <c r="J13" i="7" l="1"/>
  <c r="B33" i="3"/>
  <c r="B34" i="3" s="1"/>
  <c r="E16" i="3"/>
  <c r="G16" i="3" s="1"/>
  <c r="E15" i="3"/>
  <c r="G15" i="3" s="1"/>
  <c r="E14" i="3"/>
  <c r="G14" i="3" s="1"/>
  <c r="E13" i="3"/>
  <c r="G13" i="3" s="1"/>
  <c r="E12" i="3"/>
  <c r="G12" i="3" s="1"/>
  <c r="E11" i="3"/>
  <c r="G11" i="3" s="1"/>
  <c r="E10" i="3"/>
  <c r="G10" i="3" s="1"/>
  <c r="E9" i="3"/>
  <c r="G9" i="3" s="1"/>
  <c r="E8" i="3"/>
  <c r="G8" i="3" s="1"/>
  <c r="E7" i="3"/>
  <c r="G7" i="3" s="1"/>
  <c r="E6" i="3"/>
  <c r="G6" i="3" s="1"/>
  <c r="E5" i="3"/>
  <c r="G5" i="3" s="1"/>
  <c r="G4" i="3"/>
  <c r="F8" i="3"/>
  <c r="K13" i="7" l="1"/>
  <c r="G17" i="3"/>
  <c r="B17" i="3"/>
  <c r="D26" i="4"/>
  <c r="E26" i="4" s="1"/>
  <c r="F26" i="4" s="1"/>
  <c r="G26" i="4" s="1"/>
  <c r="H26" i="4" s="1"/>
  <c r="I26" i="4" s="1"/>
  <c r="J26" i="4" s="1"/>
  <c r="K26" i="4" s="1"/>
  <c r="L26" i="4" s="1"/>
  <c r="M26" i="4" s="1"/>
  <c r="L31" i="4"/>
  <c r="M31" i="4" s="1"/>
  <c r="K31" i="4"/>
  <c r="J31" i="4"/>
  <c r="I31" i="4"/>
  <c r="H31" i="4"/>
  <c r="G31" i="4"/>
  <c r="F31" i="4"/>
  <c r="E31" i="4"/>
  <c r="D31" i="4"/>
  <c r="D25" i="4"/>
  <c r="F7" i="7" s="1"/>
  <c r="I34" i="2" l="1"/>
  <c r="I32" i="2"/>
  <c r="I30" i="2"/>
  <c r="I28" i="2"/>
  <c r="I26" i="2"/>
  <c r="I24" i="2"/>
  <c r="I18" i="2"/>
  <c r="I15" i="2"/>
  <c r="I12" i="2"/>
  <c r="I10" i="2"/>
  <c r="I8" i="2"/>
  <c r="I6" i="2"/>
  <c r="I4" i="2"/>
  <c r="I33" i="2"/>
  <c r="I31" i="2"/>
  <c r="I29" i="2"/>
  <c r="I27" i="2"/>
  <c r="I25" i="2"/>
  <c r="I19" i="2"/>
  <c r="I17" i="2"/>
  <c r="I14" i="2"/>
  <c r="I11" i="2"/>
  <c r="I9" i="2"/>
  <c r="I7" i="2"/>
  <c r="I5" i="2"/>
  <c r="L9" i="4"/>
  <c r="H23" i="3"/>
  <c r="J7" i="3"/>
  <c r="L13" i="7"/>
  <c r="E25" i="4"/>
  <c r="G7" i="7" s="1"/>
  <c r="B20" i="3"/>
  <c r="F16" i="3"/>
  <c r="F15" i="3"/>
  <c r="F13" i="3"/>
  <c r="F12" i="3"/>
  <c r="F11" i="3"/>
  <c r="F10" i="3"/>
  <c r="F9" i="3"/>
  <c r="B23" i="3"/>
  <c r="C27" i="4" l="1"/>
  <c r="C28" i="4" s="1"/>
  <c r="C29" i="4" s="1"/>
  <c r="B35" i="3"/>
  <c r="B36" i="3"/>
  <c r="M13" i="7"/>
  <c r="F25" i="4"/>
  <c r="H7" i="7" s="1"/>
  <c r="F17" i="3"/>
  <c r="H22" i="3" s="1"/>
  <c r="J17" i="3"/>
  <c r="B22" i="3"/>
  <c r="J18" i="3" l="1"/>
  <c r="E13" i="4" s="1"/>
  <c r="H24" i="3"/>
  <c r="H25" i="3"/>
  <c r="E12" i="4" s="1"/>
  <c r="H21" i="3"/>
  <c r="C30" i="4"/>
  <c r="D27" i="4" s="1"/>
  <c r="H33" i="2"/>
  <c r="H31" i="2"/>
  <c r="H29" i="2"/>
  <c r="H27" i="2"/>
  <c r="H25" i="2"/>
  <c r="H19" i="2"/>
  <c r="H17" i="2"/>
  <c r="H6" i="2"/>
  <c r="H8" i="2"/>
  <c r="H10" i="2"/>
  <c r="H12" i="2"/>
  <c r="H34" i="2"/>
  <c r="H32" i="2"/>
  <c r="H30" i="2"/>
  <c r="H28" i="2"/>
  <c r="H26" i="2"/>
  <c r="H24" i="2"/>
  <c r="H18" i="2"/>
  <c r="H5" i="2"/>
  <c r="H7" i="2"/>
  <c r="H9" i="2"/>
  <c r="H11" i="2"/>
  <c r="H14" i="2"/>
  <c r="H4" i="2"/>
  <c r="H15" i="2"/>
  <c r="D28" i="4"/>
  <c r="D29" i="4" s="1"/>
  <c r="J28" i="4"/>
  <c r="I28" i="4"/>
  <c r="L28" i="4"/>
  <c r="M28" i="4"/>
  <c r="G28" i="4"/>
  <c r="H28" i="4"/>
  <c r="K28" i="4"/>
  <c r="E28" i="4"/>
  <c r="F28" i="4"/>
  <c r="N13" i="7"/>
  <c r="G25" i="4"/>
  <c r="I7" i="7" s="1"/>
  <c r="B24" i="3"/>
  <c r="L8" i="4"/>
  <c r="B21" i="3"/>
  <c r="C35" i="4" l="1"/>
  <c r="D30" i="4"/>
  <c r="E27" i="4" s="1"/>
  <c r="G26" i="2"/>
  <c r="G28" i="2"/>
  <c r="G30" i="2"/>
  <c r="G32" i="2"/>
  <c r="G34" i="2"/>
  <c r="G19" i="2"/>
  <c r="G17" i="2"/>
  <c r="G5" i="2"/>
  <c r="G11" i="2"/>
  <c r="G4" i="2"/>
  <c r="G25" i="2"/>
  <c r="G27" i="2"/>
  <c r="G29" i="2"/>
  <c r="G31" i="2"/>
  <c r="G33" i="2"/>
  <c r="G24" i="2"/>
  <c r="G18" i="2"/>
  <c r="G6" i="2"/>
  <c r="G8" i="2"/>
  <c r="G10" i="2"/>
  <c r="G12" i="2"/>
  <c r="G15" i="2"/>
  <c r="G7" i="2"/>
  <c r="G9" i="2"/>
  <c r="G14" i="2"/>
  <c r="C33" i="4"/>
  <c r="D33" i="4" s="1"/>
  <c r="E33" i="4" s="1"/>
  <c r="F33" i="4" s="1"/>
  <c r="G33" i="4" s="1"/>
  <c r="H33" i="4" s="1"/>
  <c r="I33" i="4" s="1"/>
  <c r="J33" i="4" s="1"/>
  <c r="K33" i="4" s="1"/>
  <c r="L33" i="4" s="1"/>
  <c r="M33" i="4" s="1"/>
  <c r="E29" i="4"/>
  <c r="H25" i="4"/>
  <c r="J7" i="7" s="1"/>
  <c r="E11" i="4"/>
  <c r="C32" i="4" s="1"/>
  <c r="D35" i="4" l="1"/>
  <c r="E35" i="4" s="1"/>
  <c r="F35" i="4" s="1"/>
  <c r="G35" i="4" s="1"/>
  <c r="H35" i="4" s="1"/>
  <c r="I35" i="4" s="1"/>
  <c r="C36" i="4"/>
  <c r="C38" i="4"/>
  <c r="D32" i="4"/>
  <c r="F29" i="4"/>
  <c r="G29" i="4" s="1"/>
  <c r="F35" i="2"/>
  <c r="F36" i="2" s="1"/>
  <c r="E30" i="4"/>
  <c r="F27" i="4" s="1"/>
  <c r="I25" i="4"/>
  <c r="K7" i="7" s="1"/>
  <c r="J35" i="4" l="1"/>
  <c r="D36" i="4"/>
  <c r="F30" i="4"/>
  <c r="G27" i="4" s="1"/>
  <c r="I35" i="2"/>
  <c r="H35" i="2"/>
  <c r="G35" i="2"/>
  <c r="E36" i="4"/>
  <c r="E32" i="4"/>
  <c r="D38" i="4"/>
  <c r="J25" i="4"/>
  <c r="L7" i="7" s="1"/>
  <c r="G30" i="4"/>
  <c r="H27" i="4" s="1"/>
  <c r="H29" i="4"/>
  <c r="K35" i="4" l="1"/>
  <c r="I36" i="2"/>
  <c r="H36" i="2"/>
  <c r="G36" i="2"/>
  <c r="F32" i="4"/>
  <c r="E38" i="4"/>
  <c r="F36" i="4"/>
  <c r="D43" i="4"/>
  <c r="D57" i="4" s="1"/>
  <c r="D37" i="4"/>
  <c r="K25" i="4"/>
  <c r="M7" i="7" s="1"/>
  <c r="H30" i="4"/>
  <c r="I27" i="4" s="1"/>
  <c r="I29" i="4"/>
  <c r="D61" i="4" l="1"/>
  <c r="D60" i="4"/>
  <c r="E43" i="4"/>
  <c r="E57" i="4" s="1"/>
  <c r="E37" i="4"/>
  <c r="G36" i="4"/>
  <c r="G32" i="4"/>
  <c r="F38" i="4"/>
  <c r="L25" i="4"/>
  <c r="N7" i="7" s="1"/>
  <c r="I30" i="4"/>
  <c r="J27" i="4" s="1"/>
  <c r="J29" i="4"/>
  <c r="L35" i="4" l="1"/>
  <c r="M35" i="4" s="1"/>
  <c r="H36" i="4"/>
  <c r="H32" i="4"/>
  <c r="G38" i="4"/>
  <c r="F43" i="4"/>
  <c r="F37" i="4"/>
  <c r="E61" i="4"/>
  <c r="E60" i="4"/>
  <c r="B8" i="2"/>
  <c r="M25" i="4"/>
  <c r="J30" i="4"/>
  <c r="K27" i="4" s="1"/>
  <c r="K29" i="4"/>
  <c r="I36" i="4" l="1"/>
  <c r="I32" i="4"/>
  <c r="H38" i="4"/>
  <c r="G43" i="4"/>
  <c r="G37" i="4"/>
  <c r="D18" i="7"/>
  <c r="K30" i="4"/>
  <c r="L27" i="4" s="1"/>
  <c r="L29" i="4"/>
  <c r="J36" i="4" l="1"/>
  <c r="J32" i="4"/>
  <c r="I38" i="4"/>
  <c r="H43" i="4"/>
  <c r="H37" i="4"/>
  <c r="L30" i="4"/>
  <c r="M27" i="4" s="1"/>
  <c r="M29" i="4"/>
  <c r="K36" i="4" l="1"/>
  <c r="I43" i="4"/>
  <c r="I37" i="4"/>
  <c r="K32" i="4"/>
  <c r="J38" i="4"/>
  <c r="M30" i="4"/>
  <c r="L36" i="4" l="1"/>
  <c r="L32" i="4"/>
  <c r="K38" i="4"/>
  <c r="J43" i="4"/>
  <c r="J37" i="4"/>
  <c r="K43" i="4" l="1"/>
  <c r="K37" i="4"/>
  <c r="M32" i="4"/>
  <c r="L38" i="4"/>
  <c r="L41" i="4" s="1"/>
  <c r="M36" i="4"/>
  <c r="D41" i="4"/>
  <c r="D58" i="4" s="1"/>
  <c r="I41" i="4"/>
  <c r="E41" i="4"/>
  <c r="G41" i="4"/>
  <c r="K41" i="4"/>
  <c r="F41" i="4"/>
  <c r="J41" i="4"/>
  <c r="F23" i="7" l="1"/>
  <c r="D63" i="4"/>
  <c r="M38" i="4"/>
  <c r="L43" i="4"/>
  <c r="L37" i="4"/>
  <c r="E58" i="4"/>
  <c r="F57" i="4"/>
  <c r="G23" i="7" l="1"/>
  <c r="E63" i="4"/>
  <c r="M41" i="4"/>
  <c r="F61" i="4"/>
  <c r="F60" i="4"/>
  <c r="M43" i="4"/>
  <c r="M37" i="4"/>
  <c r="F58" i="4"/>
  <c r="F6" i="7"/>
  <c r="F9" i="7" s="1"/>
  <c r="F14" i="7"/>
  <c r="G57" i="4"/>
  <c r="H23" i="7" l="1"/>
  <c r="F63" i="4"/>
  <c r="G61" i="4"/>
  <c r="G60" i="4"/>
  <c r="G6" i="7"/>
  <c r="G9" i="7" s="1"/>
  <c r="G14" i="7"/>
  <c r="G58" i="4"/>
  <c r="H14" i="7"/>
  <c r="H6" i="7"/>
  <c r="H9" i="7" s="1"/>
  <c r="H57" i="4"/>
  <c r="I23" i="7" l="1"/>
  <c r="G63" i="4"/>
  <c r="H61" i="4"/>
  <c r="H60" i="4"/>
  <c r="I6" i="7"/>
  <c r="I9" i="7" s="1"/>
  <c r="I14" i="7"/>
  <c r="I57" i="4"/>
  <c r="I61" i="4" l="1"/>
  <c r="I60" i="4"/>
  <c r="I58" i="4"/>
  <c r="J57" i="4"/>
  <c r="K23" i="7" l="1"/>
  <c r="I63" i="4"/>
  <c r="J61" i="4"/>
  <c r="J60" i="4"/>
  <c r="J58" i="4"/>
  <c r="K6" i="7"/>
  <c r="K9" i="7" s="1"/>
  <c r="K14" i="7"/>
  <c r="K57" i="4"/>
  <c r="L23" i="7" l="1"/>
  <c r="J63" i="4"/>
  <c r="K61" i="4"/>
  <c r="K60" i="4"/>
  <c r="K58" i="4"/>
  <c r="L14" i="7"/>
  <c r="L6" i="7"/>
  <c r="L9" i="7" s="1"/>
  <c r="L57" i="4"/>
  <c r="M23" i="7" l="1"/>
  <c r="K63" i="4"/>
  <c r="L61" i="4"/>
  <c r="L60" i="4"/>
  <c r="L58" i="4"/>
  <c r="L63" i="4" s="1"/>
  <c r="M6" i="7"/>
  <c r="M9" i="7" s="1"/>
  <c r="M14" i="7"/>
  <c r="M57" i="4"/>
  <c r="M61" i="4" l="1"/>
  <c r="M60" i="4"/>
  <c r="M58" i="4"/>
  <c r="L59" i="4" l="1"/>
  <c r="N23" i="7" s="1"/>
  <c r="B17" i="2"/>
  <c r="N6" i="7" l="1"/>
  <c r="N9" i="7" s="1"/>
  <c r="N14" i="7"/>
  <c r="B18" i="2"/>
  <c r="C17" i="4" s="1"/>
  <c r="D23" i="7"/>
  <c r="B19" i="2" l="1"/>
  <c r="C18" i="2" s="1"/>
  <c r="C16" i="4"/>
  <c r="C21" i="4" l="1"/>
  <c r="C22" i="4" s="1"/>
  <c r="C10" i="2"/>
  <c r="C12" i="2"/>
  <c r="C14" i="2"/>
  <c r="C16" i="2"/>
  <c r="C5" i="2"/>
  <c r="C7" i="2"/>
  <c r="C17" i="2"/>
  <c r="C11" i="2"/>
  <c r="C13" i="2"/>
  <c r="C15" i="2"/>
  <c r="C6" i="2"/>
  <c r="C4" i="2"/>
  <c r="C8" i="2"/>
  <c r="C19" i="2" l="1"/>
  <c r="F15" i="7"/>
  <c r="N16" i="7"/>
  <c r="G15" i="7" l="1"/>
  <c r="C18" i="4" s="1"/>
  <c r="F19" i="7"/>
  <c r="F18" i="7"/>
  <c r="H15" i="7" l="1"/>
  <c r="G19" i="7"/>
  <c r="G18" i="7"/>
  <c r="I15" i="7" l="1"/>
  <c r="H18" i="7"/>
  <c r="H19" i="7"/>
  <c r="J15" i="7" l="1"/>
  <c r="I18" i="7"/>
  <c r="I19" i="7"/>
  <c r="K15" i="7" l="1"/>
  <c r="K18" i="7" l="1"/>
  <c r="L15" i="7"/>
  <c r="K19" i="7"/>
  <c r="L18" i="7" l="1"/>
  <c r="M15" i="7"/>
  <c r="L19" i="7"/>
  <c r="N15" i="7" l="1"/>
  <c r="M19" i="7"/>
  <c r="M18" i="7"/>
  <c r="N19" i="7" l="1"/>
  <c r="N18" i="7"/>
  <c r="C43" i="4" l="1"/>
  <c r="C57" i="4" s="1"/>
  <c r="C41" i="4"/>
  <c r="C37" i="4"/>
  <c r="C61" i="4" l="1"/>
  <c r="C60" i="4"/>
  <c r="C58" i="4"/>
  <c r="E23" i="7" l="1"/>
  <c r="E14" i="7" s="1"/>
  <c r="E18" i="7" s="1"/>
  <c r="C63" i="4"/>
  <c r="E6" i="7" l="1"/>
  <c r="E9" i="7" s="1"/>
  <c r="H41" i="4"/>
  <c r="H58" i="4" l="1"/>
  <c r="I9" i="4"/>
  <c r="J23" i="7" l="1"/>
  <c r="H63" i="4"/>
  <c r="J14" i="7" l="1"/>
  <c r="J6" i="7"/>
  <c r="J9" i="7" s="1"/>
  <c r="F22" i="4" s="1"/>
  <c r="F16" i="4" s="1"/>
  <c r="B26" i="7" s="1"/>
  <c r="C23" i="7"/>
  <c r="L5" i="4" l="1"/>
  <c r="D7" i="7"/>
  <c r="J19" i="7"/>
  <c r="J18" i="7"/>
  <c r="C18" i="7" s="1"/>
  <c r="L4" i="4" s="1"/>
</calcChain>
</file>

<file path=xl/comments1.xml><?xml version="1.0" encoding="utf-8"?>
<comments xmlns="http://schemas.openxmlformats.org/spreadsheetml/2006/main">
  <authors>
    <author>Bill</author>
  </authors>
  <commentList>
    <comment ref="E4" authorId="0" shapeId="0">
      <text>
        <r>
          <rPr>
            <b/>
            <sz val="9"/>
            <color indexed="81"/>
            <rFont val="Tahoma"/>
            <family val="2"/>
          </rPr>
          <t>Be sure to include clearing, erosion control, temporary storage &amp; fencing, construction signage and other hard costs related to site prep.</t>
        </r>
      </text>
    </comment>
    <comment ref="E5" authorId="0" shapeId="0">
      <text>
        <r>
          <rPr>
            <b/>
            <sz val="9"/>
            <color indexed="81"/>
            <rFont val="Tahoma"/>
            <family val="2"/>
          </rPr>
          <t>For General Contractor (CG) and All Subcontractors not listed elsewhere.</t>
        </r>
      </text>
    </comment>
    <comment ref="E6" authorId="0" shapeId="0">
      <text>
        <r>
          <rPr>
            <b/>
            <sz val="9"/>
            <color indexed="81"/>
            <rFont val="Tahoma"/>
            <family val="2"/>
          </rPr>
          <t>All paving lighting signage and/or other permanent outdoor improvements except for sod trees shrubberies and other landscape or streetcaping items below.</t>
        </r>
      </text>
    </comment>
    <comment ref="B10" authorId="0" shapeId="0">
      <text>
        <r>
          <rPr>
            <b/>
            <sz val="9"/>
            <color indexed="81"/>
            <rFont val="Tahoma"/>
            <family val="2"/>
          </rPr>
          <t>Insert the NET VALUE of the anticipated grant or subsidy in these cells. For example: If Tax Credits are expected to be sold for $0.80 on the dollar enter the face value of the credits x 80% in these cells.</t>
        </r>
      </text>
    </comment>
    <comment ref="E12" authorId="0" shapeId="0">
      <text>
        <r>
          <rPr>
            <b/>
            <sz val="9"/>
            <color indexed="81"/>
            <rFont val="Tahoma"/>
            <family val="2"/>
          </rPr>
          <t>Usually calculated as a reasonable percentage of all hard &amp; Soft Costs.</t>
        </r>
      </text>
    </comment>
    <comment ref="A14" authorId="0" shapeId="0">
      <text>
        <r>
          <rPr>
            <b/>
            <sz val="9"/>
            <color indexed="81"/>
            <rFont val="Tahoma"/>
            <family val="2"/>
          </rPr>
          <t>For example: Community Development Block Grant funding (CDBG), New Markets Tax Credits or other grants and/or subbsidies that enhance the equity position or the developer's (and investor's) return on cash equity contributions.</t>
        </r>
      </text>
    </comment>
    <comment ref="E17" authorId="0" shapeId="0">
      <text>
        <r>
          <rPr>
            <b/>
            <sz val="9"/>
            <color indexed="81"/>
            <rFont val="Tahoma"/>
            <family val="2"/>
          </rPr>
          <t xml:space="preserve">This is defined as the cost you propose (or expect) to pay OCURA for the land it is putting into your project). NOTE: This is a "plugged" number subject to the Authority's Calculation of Re-Use Value by an Independent Appraiser subject to the applicable statutes. </t>
        </r>
      </text>
    </comment>
    <comment ref="E18" authorId="0" shapeId="0">
      <text>
        <r>
          <rPr>
            <b/>
            <sz val="9"/>
            <color indexed="81"/>
            <rFont val="Tahoma"/>
            <family val="2"/>
          </rPr>
          <t>If you own (or expect to buy) property that is rolled into the project enter the value (or anticipated cost) of this property in the green cell to the right.</t>
        </r>
      </text>
    </comment>
    <comment ref="E19" authorId="0" shapeId="0">
      <text>
        <r>
          <rPr>
            <b/>
            <sz val="9"/>
            <color indexed="81"/>
            <rFont val="Tahoma"/>
            <family val="2"/>
          </rPr>
          <t>Enter the anticipated cost of removing unwanted buildings, paving or other site improvements that must be razed to make room for the project. In the cell to the right</t>
        </r>
        <r>
          <rPr>
            <sz val="9"/>
            <color indexed="81"/>
            <rFont val="Tahoma"/>
            <family val="2"/>
          </rPr>
          <t xml:space="preserve">
</t>
        </r>
      </text>
    </comment>
    <comment ref="E20" authorId="0" shapeId="0">
      <text>
        <r>
          <rPr>
            <b/>
            <sz val="9"/>
            <color indexed="81"/>
            <rFont val="Tahoma"/>
            <family val="2"/>
          </rPr>
          <t>Closing costs solely related to site acquisition and assemblage. NOT closing costs related to the placement of construction loans or permanent financing which appears under "Soft Costs" below.</t>
        </r>
        <r>
          <rPr>
            <sz val="9"/>
            <color indexed="81"/>
            <rFont val="Tahoma"/>
            <family val="2"/>
          </rPr>
          <t xml:space="preserve">
</t>
        </r>
      </text>
    </comment>
    <comment ref="A35" authorId="0" shapeId="0">
      <text>
        <r>
          <rPr>
            <b/>
            <sz val="9"/>
            <color indexed="81"/>
            <rFont val="Tahoma"/>
            <family val="2"/>
          </rPr>
          <t xml:space="preserve">This may be defined as: The Discount (or Yield) Rate you would expect an appraiser or a loan underwriter to use in deriving the Market Value of your project to a typical investor for the purpose of quantifing the value of your project as collateral for a loan that complies with U.S. federal banking regulations. This rate is typically between 9% and 15% in the OKC Market depending on the type of property and the lender's perception of risk). Any entry of less than 8% will trigger a verification flag to the right of the green cell. NOTE: this is a YIELD rate NOT an OVERALL CAP RATE.  It represents a typical purchaser's targeted IRR.
</t>
        </r>
        <r>
          <rPr>
            <sz val="9"/>
            <color indexed="81"/>
            <rFont val="Tahoma"/>
            <family val="2"/>
          </rPr>
          <t xml:space="preserve">
</t>
        </r>
      </text>
    </comment>
  </commentList>
</comments>
</file>

<file path=xl/comments2.xml><?xml version="1.0" encoding="utf-8"?>
<comments xmlns="http://schemas.openxmlformats.org/spreadsheetml/2006/main">
  <authors>
    <author>Bill</author>
  </authors>
  <commentList>
    <comment ref="H4" authorId="0" shapeId="0">
      <text>
        <r>
          <rPr>
            <b/>
            <sz val="9"/>
            <color indexed="81"/>
            <rFont val="Tahoma"/>
            <family val="2"/>
          </rPr>
          <t xml:space="preserve">This column is ONLY for garage and/or covered parking spaces attached assigned or assigned to this unit type and included in the base rent.
</t>
        </r>
        <r>
          <rPr>
            <sz val="9"/>
            <color indexed="81"/>
            <rFont val="Tahoma"/>
            <family val="2"/>
          </rPr>
          <t xml:space="preserve">
</t>
        </r>
      </text>
    </comment>
    <comment ref="I4" authorId="0" shapeId="0">
      <text>
        <r>
          <rPr>
            <sz val="9"/>
            <color indexed="81"/>
            <rFont val="Tahoma"/>
            <family val="2"/>
          </rPr>
          <t xml:space="preserve">Enter monthly rent as whole dollars in this column (NOT Rent/SF/Mo.)
</t>
        </r>
      </text>
    </comment>
  </commentList>
</comments>
</file>

<file path=xl/comments3.xml><?xml version="1.0" encoding="utf-8"?>
<comments xmlns="http://schemas.openxmlformats.org/spreadsheetml/2006/main">
  <authors>
    <author>Bill</author>
  </authors>
  <commentList>
    <comment ref="G4" authorId="0" shapeId="0">
      <text>
        <r>
          <rPr>
            <b/>
            <sz val="9"/>
            <color indexed="81"/>
            <rFont val="Tahoma"/>
            <family val="2"/>
          </rPr>
          <t>In each of the green cells in this column (and in the column to the right please enter absorption as a percentage of occupancy attained in the corresponding time period (e.g.: Year No.) labled to the left of each green cell.  These cells will drive your expectations regarding vacancy losses.</t>
        </r>
        <r>
          <rPr>
            <sz val="9"/>
            <color indexed="81"/>
            <rFont val="Tahoma"/>
            <family val="2"/>
          </rPr>
          <t xml:space="preserve">
</t>
        </r>
      </text>
    </comment>
    <comment ref="E5" authorId="0" shapeId="0">
      <text>
        <r>
          <rPr>
            <b/>
            <sz val="9"/>
            <color indexed="81"/>
            <rFont val="Tahoma"/>
            <family val="2"/>
          </rPr>
          <t xml:space="preserve">Enter the time period (e.g.: Year Number below) in which you want the rent to begin changing at the rate you have stipulated in the green cell immediately above.
</t>
        </r>
      </text>
    </comment>
    <comment ref="I9" authorId="0" shapeId="0">
      <text>
        <r>
          <rPr>
            <b/>
            <sz val="9"/>
            <color indexed="81"/>
            <rFont val="Tahoma"/>
            <family val="2"/>
          </rPr>
          <t xml:space="preserve">This cell calculates overall (financial) vacancy for the whole project over entire holding period as a percetage of Potential Gross Rental Income (PGRI) for the whole project over the entire holding period) financial vacancy will vary from physical vacancy because absorption and income are based on weighted averages that presume all the unit types will be absorbed perportionally with respect to the number each of unit type.  </t>
        </r>
        <r>
          <rPr>
            <sz val="9"/>
            <color indexed="81"/>
            <rFont val="Tahoma"/>
            <family val="2"/>
          </rPr>
          <t xml:space="preserve">
</t>
        </r>
      </text>
    </comment>
    <comment ref="H12" authorId="0" shapeId="0">
      <text>
        <r>
          <rPr>
            <b/>
            <sz val="9"/>
            <color indexed="81"/>
            <rFont val="Tahoma"/>
            <family val="2"/>
          </rPr>
          <t xml:space="preserve">Since lease terms will vary from unit to unit many  leases will be in effect at the time the quoted rental rates change. Therefore "Loss to Lease" is unavoidable even if there are no rental concessions.  Moreover this proforma seeks to segregate the "loss to lease" and rental concessions (if any)  from typical promotions such as "Move-in Specials" which are a normal part of the initial lease-up effort and other management tools that are  designed to address short-term competitive chalenges and other occupancy issues related to rehab and similar factors that will have a temporary impact on operations.    
</t>
        </r>
      </text>
    </comment>
    <comment ref="K15" authorId="0" shapeId="0">
      <text>
        <r>
          <rPr>
            <b/>
            <sz val="9"/>
            <color indexed="81"/>
            <rFont val="Tahoma"/>
            <family val="2"/>
          </rPr>
          <t xml:space="preserve">Withholding &amp; benefits.  Please enter for each employee category as a percentage of their salary(ies).  It should cover FICA, FUTA, SUTA, employer retirement contributions, worker's compensation, health and other insurance benefits, and other non-salary costs to the employer.   
</t>
        </r>
      </text>
    </comment>
    <comment ref="C26" authorId="0" shapeId="0">
      <text>
        <r>
          <rPr>
            <b/>
            <sz val="9"/>
            <color indexed="81"/>
            <rFont val="Tahoma"/>
            <family val="2"/>
          </rPr>
          <t xml:space="preserve">Enter the beginning date for the Year 1 Time Period.  The date format for this entry is: MM/DD/YYYY i.e.: 12/07/1941 (the date that will live in "infamy").
</t>
        </r>
        <r>
          <rPr>
            <sz val="9"/>
            <color indexed="81"/>
            <rFont val="Tahoma"/>
            <family val="2"/>
          </rPr>
          <t xml:space="preserve">
</t>
        </r>
      </text>
    </comment>
    <comment ref="B40" authorId="0" shapeId="0">
      <text>
        <r>
          <rPr>
            <b/>
            <sz val="9"/>
            <color indexed="81"/>
            <rFont val="Tahoma"/>
            <family val="2"/>
          </rPr>
          <t xml:space="preserve">In this spreadsheet, credit or "collection" losses are accounted for separately from vacancy which is driven exclusively from your occupancy and absorption assumptions  It is anticipated that this line item would cover bad debts, expences for evictions through forcible entry and detainer, small claims actions and uncollected rents or damages as a net expense after offets from retained damage and security deposits.  </t>
        </r>
      </text>
    </comment>
    <comment ref="B42" authorId="0" shapeId="0">
      <text>
        <r>
          <rPr>
            <b/>
            <sz val="9"/>
            <color indexed="81"/>
            <rFont val="Tahoma"/>
            <family val="2"/>
          </rPr>
          <t>Enter EXPENSES as plain (negative) numbers rounded to the nearest whole number the cells have been pre-formated as dollar amounts.</t>
        </r>
        <r>
          <rPr>
            <sz val="9"/>
            <color indexed="81"/>
            <rFont val="Tahoma"/>
            <family val="2"/>
          </rPr>
          <t xml:space="preserve">
</t>
        </r>
      </text>
    </comment>
    <comment ref="B45" authorId="0" shapeId="0">
      <text>
        <r>
          <rPr>
            <b/>
            <sz val="9"/>
            <color indexed="81"/>
            <rFont val="Tahoma"/>
            <family val="2"/>
          </rPr>
          <t>"Non-Revenue Units" refers to comped units provided to employees or others who are not required to pay rent.  Enter this item in the green cells to the right as a negative dollar amount representing the anticipated potential revenues that will be lost through comping rental units vis-à-vis the Potential Gross Rental Icome.</t>
        </r>
      </text>
    </comment>
    <comment ref="B46" authorId="0" shapeId="0">
      <text>
        <r>
          <rPr>
            <b/>
            <sz val="9"/>
            <color indexed="81"/>
            <rFont val="Tahoma"/>
            <family val="2"/>
          </rPr>
          <t xml:space="preserve">Even projects that stay fully-leased typically require brochures, apartment guide listings, banners &amp; other advertizing expenditures.  This line item is also intended to include periodic expenditures and losses attributable to temporary promotions for the initial leaseup period, leasing comissions (or Spiffs) paid to outside agents and referral incentives for existing tenants, etc.  This spreadsheet accounts for these expenses separately from concessions resulting from poor performance and Loss-to-Lease as an unavoidable reduction of the PGI due to existing leases in effect at the time rent escallations are put into effect. </t>
        </r>
      </text>
    </comment>
  </commentList>
</comments>
</file>

<file path=xl/sharedStrings.xml><?xml version="1.0" encoding="utf-8"?>
<sst xmlns="http://schemas.openxmlformats.org/spreadsheetml/2006/main" count="365" uniqueCount="308">
  <si>
    <t>General Contractor's Overhead</t>
  </si>
  <si>
    <t>Hard Costs</t>
  </si>
  <si>
    <t>Performance Bond</t>
  </si>
  <si>
    <t>Soft Costs</t>
  </si>
  <si>
    <t>Appraisal Fees</t>
  </si>
  <si>
    <t>Market Study (if any)</t>
  </si>
  <si>
    <t>Environmental Remediation</t>
  </si>
  <si>
    <t>Labor &amp; Materials Building(s)</t>
  </si>
  <si>
    <t>Labor &amp; Materials (Landscape/Streetscape)</t>
  </si>
  <si>
    <t>Initial Operating Reserves</t>
  </si>
  <si>
    <t>Developer's Fee</t>
  </si>
  <si>
    <t>Contingency Reserve</t>
  </si>
  <si>
    <t>Equity From Developer</t>
  </si>
  <si>
    <t>Equity From Investors</t>
  </si>
  <si>
    <t>Tax Increment Financing (TIF)</t>
  </si>
  <si>
    <t>Number of Buildings</t>
  </si>
  <si>
    <t>Number of Units</t>
  </si>
  <si>
    <t>Surface Parking (SF)</t>
  </si>
  <si>
    <t>Structured Parking (SF)</t>
  </si>
  <si>
    <t>Structured Parking (Spaces)</t>
  </si>
  <si>
    <t>2 BR 1 BA</t>
  </si>
  <si>
    <t>2 BR 2 BA</t>
  </si>
  <si>
    <t>3 BR 2 BA</t>
  </si>
  <si>
    <t>Enter Unit Type Here</t>
  </si>
  <si>
    <t>Private Spaces per Unit</t>
  </si>
  <si>
    <t>Market Rate</t>
  </si>
  <si>
    <t>New Construction</t>
  </si>
  <si>
    <t>Remodel</t>
  </si>
  <si>
    <t>Affordable</t>
  </si>
  <si>
    <t>Adaptive Reuse</t>
  </si>
  <si>
    <t>Total Sources:</t>
  </si>
  <si>
    <t>Debt Service Coverage Ratio</t>
  </si>
  <si>
    <t>Year 1</t>
  </si>
  <si>
    <t>Year 2</t>
  </si>
  <si>
    <t>Year 3</t>
  </si>
  <si>
    <t>Year 4</t>
  </si>
  <si>
    <t xml:space="preserve">Year 6 </t>
  </si>
  <si>
    <t>Year 7</t>
  </si>
  <si>
    <t>Year 8</t>
  </si>
  <si>
    <t>Year 9</t>
  </si>
  <si>
    <t>Year 10</t>
  </si>
  <si>
    <t>Monthly Payment</t>
  </si>
  <si>
    <t>Annual Debt Service</t>
  </si>
  <si>
    <t>Mortgage Underwriting Assumptions</t>
  </si>
  <si>
    <t>Maximum LTV Ratio</t>
  </si>
  <si>
    <t>$/GSF</t>
  </si>
  <si>
    <t>$/NRSF</t>
  </si>
  <si>
    <t>$/Unit</t>
  </si>
  <si>
    <t>GBA</t>
  </si>
  <si>
    <t xml:space="preserve">NRSF </t>
  </si>
  <si>
    <t>Gross Building Area - All climate-controlled interior footage.</t>
  </si>
  <si>
    <t>Other Abbreviations</t>
  </si>
  <si>
    <t xml:space="preserve">DSCR </t>
  </si>
  <si>
    <t>Debt Service Coverage Rato</t>
  </si>
  <si>
    <t xml:space="preserve">OER </t>
  </si>
  <si>
    <t>Debt Service</t>
  </si>
  <si>
    <t xml:space="preserve">FF&amp;E </t>
  </si>
  <si>
    <t>Furniture Fixtures &amp; Equipment</t>
  </si>
  <si>
    <t>Income From Storage Units</t>
  </si>
  <si>
    <t>Income from Vending Machines</t>
  </si>
  <si>
    <t>General Contractor's Profit</t>
  </si>
  <si>
    <t>Site Acquisition Costs</t>
  </si>
  <si>
    <t>General  Abbreviations:</t>
  </si>
  <si>
    <t>GRSF</t>
  </si>
  <si>
    <t>Year</t>
  </si>
  <si>
    <t>Rate of Change (Taxes)</t>
  </si>
  <si>
    <t>Rate of Change (Insurance)</t>
  </si>
  <si>
    <t>Rate of Change (Maintenance)</t>
  </si>
  <si>
    <t>Rate of Change (Utilities)</t>
  </si>
  <si>
    <t>Period Ending</t>
  </si>
  <si>
    <t>Year 5</t>
  </si>
  <si>
    <t>Totals</t>
  </si>
  <si>
    <t>Occupancy</t>
  </si>
  <si>
    <t>Units in Inventory (Beginning)</t>
  </si>
  <si>
    <t>Common Areas (SF)</t>
  </si>
  <si>
    <t>Average Unit Size</t>
  </si>
  <si>
    <t>Physical Assumptions</t>
  </si>
  <si>
    <t>Net Rentable SF</t>
  </si>
  <si>
    <t>Gross Rentable SF</t>
  </si>
  <si>
    <t>Payroll Assumptions</t>
  </si>
  <si>
    <t>Resident Manager</t>
  </si>
  <si>
    <t>W/H &amp; Benefits</t>
  </si>
  <si>
    <t>Total Initial Payroll:</t>
  </si>
  <si>
    <t>Payroll</t>
  </si>
  <si>
    <t xml:space="preserve">Growth </t>
  </si>
  <si>
    <t xml:space="preserve">Comped Units </t>
  </si>
  <si>
    <t>Surface Parking (Spaces)</t>
  </si>
  <si>
    <t>Total Income from Operations</t>
  </si>
  <si>
    <t>INCOME</t>
  </si>
  <si>
    <t>Ad Valorem Taxes</t>
  </si>
  <si>
    <t>Fire &amp; Extended Coverage Insurance</t>
  </si>
  <si>
    <t>Utilities</t>
  </si>
  <si>
    <t>Maintenance (Buildings)</t>
  </si>
  <si>
    <t>Maintenance (Grounds)</t>
  </si>
  <si>
    <t>Maint. (Reserves for Replacement)</t>
  </si>
  <si>
    <t>Maintenance (Garage)</t>
  </si>
  <si>
    <t>Operating Expense Ratio</t>
  </si>
  <si>
    <t>Total Operating Expenses</t>
  </si>
  <si>
    <t>Internal Rate of Return (IRR)</t>
  </si>
  <si>
    <t>Discount Rate for Loan Appraisal</t>
  </si>
  <si>
    <t>Periodic Cash Flows</t>
  </si>
  <si>
    <t>Valuation for Loan Purposes</t>
  </si>
  <si>
    <t>Discounted Cash Flows</t>
  </si>
  <si>
    <t>Debt Service Coverage Ratio (DSCR)</t>
  </si>
  <si>
    <t>Grading &amp; Site Preparation</t>
  </si>
  <si>
    <t>Off-Site Management</t>
  </si>
  <si>
    <t>Income from Carports</t>
  </si>
  <si>
    <t>Total Spaces per Unit</t>
  </si>
  <si>
    <t>Income from Structured Parking</t>
  </si>
  <si>
    <t>Cost - Subsidies</t>
  </si>
  <si>
    <t>Maximum Loan Potential</t>
  </si>
  <si>
    <t>Interest Rate</t>
  </si>
  <si>
    <t>Loan Payoff</t>
  </si>
  <si>
    <t>Periodic Cash Flows Before Debt Service</t>
  </si>
  <si>
    <t>Periodic Cash Flows w/Debt Service</t>
  </si>
  <si>
    <t>Cash on Cash IRR</t>
  </si>
  <si>
    <t>Unleveraged IRR</t>
  </si>
  <si>
    <t>USES</t>
  </si>
  <si>
    <t>SOURCES</t>
  </si>
  <si>
    <t>Maximum Loan to Value Ratio</t>
  </si>
  <si>
    <t>Subtotal (Equity)</t>
  </si>
  <si>
    <t>Subtotal( Grants &amp; Subsidies)</t>
  </si>
  <si>
    <t>Minimum Debt Service Coverage Ratio</t>
  </si>
  <si>
    <t>Minimum Debt Service Coverate Ratio</t>
  </si>
  <si>
    <t xml:space="preserve">Unleveraged Discount Rate for Loan Appraisal </t>
  </si>
  <si>
    <t>Min. Interest Rate (For Underwriting)</t>
  </si>
  <si>
    <t>Annual Salary</t>
  </si>
  <si>
    <t>Cash Equity</t>
  </si>
  <si>
    <t>Employee</t>
  </si>
  <si>
    <t>Assist. Mgr.</t>
  </si>
  <si>
    <t>Calculation of Unleveraged IRR</t>
  </si>
  <si>
    <t>Expense Assumptions</t>
  </si>
  <si>
    <t>Loan Assumptions</t>
  </si>
  <si>
    <t>Terminal Cap Rate Application</t>
  </si>
  <si>
    <t>IRR Leveraged</t>
  </si>
  <si>
    <t>IRR Unleveraged</t>
  </si>
  <si>
    <t>Potential Gross Rental Income (PGRI)</t>
  </si>
  <si>
    <t>Effective Gross Rental Income (EGRI)</t>
  </si>
  <si>
    <t>All Occupied Units</t>
  </si>
  <si>
    <t>Typ. Investor Rate</t>
  </si>
  <si>
    <t>Calculation of Loan Value</t>
  </si>
  <si>
    <t>1 -</t>
  </si>
  <si>
    <t>INSTRUCTIONS TO PROSPECTIVE REDEVELOPER</t>
  </si>
  <si>
    <t>Live/Work</t>
  </si>
  <si>
    <t>NET OPERATING INCOME</t>
  </si>
  <si>
    <r>
      <t>FTE</t>
    </r>
    <r>
      <rPr>
        <sz val="8"/>
        <color theme="1"/>
        <rFont val="Calibri"/>
        <family val="2"/>
        <scheme val="minor"/>
      </rPr>
      <t>s</t>
    </r>
  </si>
  <si>
    <t>PGRI</t>
  </si>
  <si>
    <t>Potential Gross Rental Income (Excludes Ancillary Income)</t>
  </si>
  <si>
    <t>This column used</t>
  </si>
  <si>
    <t>solely to calculate</t>
  </si>
  <si>
    <t>the reversion</t>
  </si>
  <si>
    <t>UNITS DRIVING RENTAL INCOME</t>
  </si>
  <si>
    <t>PRIVATE STORAGE UNITS</t>
  </si>
  <si>
    <t>VALUE AND INVESTOR RETURN</t>
  </si>
  <si>
    <t>ANCILLARY INCOME (Stabilized)</t>
  </si>
  <si>
    <t>Gross Building Area (SF)</t>
  </si>
  <si>
    <t>Patios &amp; Balconies (Total SF)</t>
  </si>
  <si>
    <t xml:space="preserve">Total Private Spaces </t>
  </si>
  <si>
    <t>All Private Carports (Spaces)</t>
  </si>
  <si>
    <t>All Private Garages (Spaces)</t>
  </si>
  <si>
    <t>Labor &amp; Materials (Site Improvements)</t>
  </si>
  <si>
    <t>Cost to Purchase OCURA Land/Buildings</t>
  </si>
  <si>
    <t>Market Value of Land/Buildings Owned</t>
  </si>
  <si>
    <t>City Permits &amp; Inspections</t>
  </si>
  <si>
    <t>Construction Loan Interest &amp; Fees</t>
  </si>
  <si>
    <t>Architectural &amp; Engineering  Fees</t>
  </si>
  <si>
    <t xml:space="preserve">Total Costs </t>
  </si>
  <si>
    <t>Enter Source Here</t>
  </si>
  <si>
    <t>Grants &amp; Subsidies (G&amp;S)</t>
  </si>
  <si>
    <t>Debt Financing Needed (Permanent)</t>
  </si>
  <si>
    <t>Amortization Term (in Years)</t>
  </si>
  <si>
    <t>Number 
of Units</t>
  </si>
  <si>
    <t>Quoted Average Unit Size</t>
  </si>
  <si>
    <t>Monthly
Total</t>
  </si>
  <si>
    <t>Off Site Mgmt.</t>
  </si>
  <si>
    <t>% of EGRI</t>
  </si>
  <si>
    <t>Reversionary (End Sale) Assumptions</t>
  </si>
  <si>
    <t>Average Quoted "Street" Rate</t>
  </si>
  <si>
    <t>UNIT BREAKDOWN</t>
  </si>
  <si>
    <t>1 BR 1 BA</t>
  </si>
  <si>
    <t>Studio (Efficiency) 1 BA</t>
  </si>
  <si>
    <t>Single Room Occupancy (SRO)</t>
  </si>
  <si>
    <t>Interior Unit Area
Total</t>
  </si>
  <si>
    <t>Attached
CP/Gar Spaces</t>
  </si>
  <si>
    <t>% of PGRI</t>
  </si>
  <si>
    <t xml:space="preserve">Market Dynamics Assumptions </t>
  </si>
  <si>
    <t>Affordable Housing Tax Credits</t>
  </si>
  <si>
    <t>Total Public &amp; Private Spaces</t>
  </si>
  <si>
    <t xml:space="preserve">Amortization Term (in Years) </t>
  </si>
  <si>
    <t>Average Monthly Rent</t>
  </si>
  <si>
    <t>Year 11 (Forward Looking)</t>
  </si>
  <si>
    <t>Monthly PGRI:</t>
  </si>
  <si>
    <t>Annual PGRI:</t>
  </si>
  <si>
    <t>Actual LTV Ratio</t>
  </si>
  <si>
    <t>Interest Rate (APR)</t>
  </si>
  <si>
    <t>Debt Financing</t>
  </si>
  <si>
    <t>PRO FORMA FOR MULTI-FAMILY RENTAL PROPERTY 10-Yr. DCF</t>
  </si>
  <si>
    <t>DCF</t>
  </si>
  <si>
    <t>Discounted Cash Flow</t>
  </si>
  <si>
    <t>Units In Inventory (Ending)</t>
  </si>
  <si>
    <t>Units Leased</t>
  </si>
  <si>
    <t>Enter Other Here</t>
  </si>
  <si>
    <t>Developer-Owned</t>
  </si>
  <si>
    <t xml:space="preserve">Town House </t>
  </si>
  <si>
    <t>Rent Assumptions (Year 1)</t>
  </si>
  <si>
    <t>Absorption &amp; Occupancy Assumptions</t>
  </si>
  <si>
    <t>Wage Rate</t>
  </si>
  <si>
    <t>Actual Financing Assumptions</t>
  </si>
  <si>
    <t>PROJECT TYPE ("x" all that apply)</t>
  </si>
  <si>
    <t>Average Monthly Rental Rate (Stabilized)</t>
  </si>
  <si>
    <t>Average Rental Rate</t>
  </si>
  <si>
    <t>End Sale Expenses (% of Sales Price)</t>
  </si>
  <si>
    <t>Annual Expenses per unit</t>
  </si>
  <si>
    <t>Average Monthly Quoted "Street" Rate</t>
  </si>
  <si>
    <t>Less Loss-to-Lease</t>
  </si>
  <si>
    <r>
      <t>FTE</t>
    </r>
    <r>
      <rPr>
        <b/>
        <sz val="8"/>
        <color theme="1"/>
        <rFont val="Calibri"/>
        <family val="2"/>
        <scheme val="minor"/>
      </rPr>
      <t>s (.25, .5, etc.)</t>
    </r>
  </si>
  <si>
    <t>End-Sale or Reversion after costs</t>
  </si>
  <si>
    <t>Monthly Total Rent</t>
  </si>
  <si>
    <t>PROJECT SPECIFICATIONS</t>
  </si>
  <si>
    <t>Historic Tax Credits (Federal)</t>
  </si>
  <si>
    <t>Historic Tax Credits (State)</t>
  </si>
  <si>
    <t>Income &amp; Expense Abbreviations</t>
  </si>
  <si>
    <t>Maintenance</t>
  </si>
  <si>
    <t>Maintenance 2</t>
  </si>
  <si>
    <t>If maximum loan potential is greater than debt financing needed, project is bankable.</t>
  </si>
  <si>
    <t>Do not attempt to change any other cells.  If you find an error, please let us know so we can fix it.</t>
  </si>
  <si>
    <t>2-</t>
  </si>
  <si>
    <t>3-</t>
  </si>
  <si>
    <t>4-</t>
  </si>
  <si>
    <t>5-</t>
  </si>
  <si>
    <t>Enter expenses on the pro forma as negative numbers.  If possible, use pro forma assumptions to drive expenses.  If a cell is not applicable to your project, please leave it blank.</t>
  </si>
  <si>
    <t>Return an electronic copy of the completed workbook on CD, flashdrive or via email.</t>
  </si>
  <si>
    <t>Enter Name Here</t>
  </si>
  <si>
    <t xml:space="preserve">Fill in the cells highighted in green on each worksheet. </t>
  </si>
  <si>
    <t>FF&amp;E</t>
  </si>
  <si>
    <t>Gross Rentable Square Footage = NRSF plus private patios &amp; balconies.</t>
  </si>
  <si>
    <t>Net Rentable Square Footage = Interior space for each unit.</t>
  </si>
  <si>
    <t>EGRI</t>
  </si>
  <si>
    <t>Effective Gross Rental Income = PGRI less Loss-to-Lease and Vacancy &amp; Collection Losses</t>
  </si>
  <si>
    <r>
      <rPr>
        <sz val="9"/>
        <color theme="1"/>
        <rFont val="Calibri"/>
        <family val="2"/>
        <scheme val="minor"/>
      </rPr>
      <t>R</t>
    </r>
    <r>
      <rPr>
        <vertAlign val="subscript"/>
        <sz val="8"/>
        <color theme="1"/>
        <rFont val="Calibri"/>
        <family val="2"/>
        <scheme val="minor"/>
      </rPr>
      <t>T</t>
    </r>
  </si>
  <si>
    <t>Terminal Cap Rate</t>
  </si>
  <si>
    <t>IRR</t>
  </si>
  <si>
    <t>Internal Rate of Return (Leveraged or Unleveraged)</t>
  </si>
  <si>
    <t>LTV</t>
  </si>
  <si>
    <t>APR</t>
  </si>
  <si>
    <t>Annual Percentage Rate</t>
  </si>
  <si>
    <t>Income From Late Fees/Keys etc.</t>
  </si>
  <si>
    <t>This Workbook Includes Spreadsheets for Sources &amp; Uses, Project Specs. &amp; Rents and a Pro Forma for your proposal.  Each is tabbed at the bottom of the screen.</t>
  </si>
  <si>
    <r>
      <t>R</t>
    </r>
    <r>
      <rPr>
        <b/>
        <vertAlign val="subscript"/>
        <sz val="8"/>
        <color theme="1"/>
        <rFont val="Aharoni"/>
        <charset val="177"/>
      </rPr>
      <t>o</t>
    </r>
  </si>
  <si>
    <t>Overall Cap Rate (Sometimes Abbreviated to as "OAR")</t>
  </si>
  <si>
    <t>Full-Time Equivalents for Calculating Payroll (Note one full-time (40-hr/week) employee =1 and one part-time (10-hr/week) employee = .25 and so on.</t>
  </si>
  <si>
    <r>
      <t xml:space="preserve">Operating Expense Ratio = Total Operating Expenses </t>
    </r>
    <r>
      <rPr>
        <sz val="11"/>
        <color theme="1"/>
        <rFont val="Ebrima"/>
      </rPr>
      <t>÷</t>
    </r>
    <r>
      <rPr>
        <sz val="11"/>
        <color theme="1"/>
        <rFont val="Calibri"/>
        <family val="2"/>
        <scheme val="minor"/>
      </rPr>
      <t xml:space="preserve"> EGRI</t>
    </r>
  </si>
  <si>
    <t>Loan-to-Value Ratio</t>
  </si>
  <si>
    <t>G&amp;S</t>
  </si>
  <si>
    <t xml:space="preserve">Grants and Subsidies (Refers to the net cash value of grants, tax credits &amp; other subsidies used to enhance the redevelopers equity position &amp; cash-on-cash return. </t>
  </si>
  <si>
    <t>Enter G&amp;S Item Here</t>
  </si>
  <si>
    <t>List Other Hard Cost(s) Here</t>
  </si>
  <si>
    <t>Demolition of Unwanted/Obsolete Structures</t>
  </si>
  <si>
    <t>All Closing Costs Related to Site Acquisition</t>
  </si>
  <si>
    <t>Total Costs (w/o Site Acquisition):</t>
  </si>
  <si>
    <t>Project Name</t>
  </si>
  <si>
    <t>Environmental Reports &amp; Remediation</t>
  </si>
  <si>
    <t>Permanent Financing Underwriting Assumptions</t>
  </si>
  <si>
    <t>Permanent Loan Fees &amp; Underwriting Costs</t>
  </si>
  <si>
    <t>Enter Other Site Acquisition Cost(s) Here</t>
  </si>
  <si>
    <t>Enter Other Soft Cost(s) Here</t>
  </si>
  <si>
    <t>Total Area w/Patio &amp; Balcony</t>
  </si>
  <si>
    <t>Patio/
Balcony Sq. Footage</t>
  </si>
  <si>
    <t>Total Area for This Unit Type</t>
  </si>
  <si>
    <t>Number 
of Units (this type)</t>
  </si>
  <si>
    <t>Monthly Rent in Dollars</t>
  </si>
  <si>
    <t>Total Rent (for This 
Unit Type)</t>
  </si>
  <si>
    <t>Street Rate (for This Unit Type)</t>
  </si>
  <si>
    <t>Net Rentable Square Feet (NRSF)</t>
  </si>
  <si>
    <t>Gross Rentable Square Feet GRSF</t>
  </si>
  <si>
    <t>SF</t>
  </si>
  <si>
    <t>Square Feet</t>
  </si>
  <si>
    <t>Public R/W Spaces Adjacent to Project</t>
  </si>
  <si>
    <t>Rent/SF/ Mo. (This Unit Type)</t>
  </si>
  <si>
    <t>Unit 
Size</t>
  </si>
  <si>
    <t>Enter Other Income Here</t>
  </si>
  <si>
    <t>Surface Area per Pvt. Parking Space (SF)</t>
  </si>
  <si>
    <t>Call Provision (in Years)</t>
  </si>
  <si>
    <r>
      <t xml:space="preserve">Maintenance (Make Ready </t>
    </r>
    <r>
      <rPr>
        <sz val="10"/>
        <color theme="1"/>
        <rFont val="Calibri"/>
        <family val="2"/>
        <scheme val="minor"/>
      </rPr>
      <t>&amp;</t>
    </r>
    <r>
      <rPr>
        <sz val="11"/>
        <color theme="1"/>
        <rFont val="Calibri"/>
        <family val="2"/>
        <scheme val="minor"/>
      </rPr>
      <t xml:space="preserve"> Janitorial)</t>
    </r>
  </si>
  <si>
    <t>Loss Attributed to Non-Revenue Units</t>
  </si>
  <si>
    <t>EXPENSES (Enter as negative numbers)</t>
  </si>
  <si>
    <t>Investment Metrics</t>
  </si>
  <si>
    <r>
      <t>Terminal Cap Rate (R</t>
    </r>
    <r>
      <rPr>
        <vertAlign val="subscript"/>
        <sz val="8"/>
        <color theme="1"/>
        <rFont val="Calibri"/>
        <family val="2"/>
        <scheme val="minor"/>
      </rPr>
      <t>T</t>
    </r>
    <r>
      <rPr>
        <sz val="11"/>
        <color theme="1"/>
        <rFont val="Calibri"/>
        <family val="2"/>
        <scheme val="minor"/>
      </rPr>
      <t>)</t>
    </r>
  </si>
  <si>
    <t>Rental Rate of Change</t>
  </si>
  <si>
    <t>Begin Rent Growth in Year No.</t>
  </si>
  <si>
    <t>W/H</t>
  </si>
  <si>
    <t>Withholding (Benefits)</t>
  </si>
  <si>
    <t>Interior Living Area in Sq. Feet</t>
  </si>
  <si>
    <t>Less Vacancy Losses</t>
  </si>
  <si>
    <t>Plus Ancillary Income</t>
  </si>
  <si>
    <t>Less Credit Loss</t>
  </si>
  <si>
    <t xml:space="preserve">Absorption &amp; Occupancy Assumptions Yield Overal Vacancy of: </t>
  </si>
  <si>
    <t>Credit Loss</t>
  </si>
  <si>
    <t>Advertizing &amp; Promotion</t>
  </si>
  <si>
    <t>Loss to Lease &amp; Concessions:</t>
  </si>
  <si>
    <t>GLOSSARY OF ABREVIATIONS &amp; DEFINITIONS OF TERMS USED IN THIS WORKBOOK</t>
  </si>
  <si>
    <t>NOTE:</t>
  </si>
  <si>
    <t>The purpose of this workbook is to allow OCURA to examine the financials of different multi-family projects in a familiar consistent format.  We realize this format</t>
  </si>
  <si>
    <t>may differ from others you may use to plan and underwrite your project or to present the project to lenders and/or potential equity participants.  While the formats</t>
  </si>
  <si>
    <t>may vary, the numbers should be consistent with those provided to lenders and equity partnents.  We will be testing your project for feasibility with and without sub-</t>
  </si>
  <si>
    <t xml:space="preserve">sidies and examining varios databases and ratios to test the reasonableness of your assumptions with regard to acquisition and development costs, anticipated rents </t>
  </si>
  <si>
    <t>and expenses.  We are also interst well as the time frame for development and absorption, and the timing of cash-flows.</t>
  </si>
  <si>
    <t>Cash on cash Return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</si>
</sst>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quot;#,##0.00&quot;/SF&quot;"/>
    <numFmt numFmtId="167" formatCode="#,##0&quot; SF&quot;"/>
    <numFmt numFmtId="168" formatCode="&quot;$&quot;#,##0"/>
    <numFmt numFmtId="169" formatCode="&quot;$&quot;#,##0.00&quot;/hr.&quot;"/>
    <numFmt numFmtId="170" formatCode="0%&quot; of EGI&quot;"/>
    <numFmt numFmtId="171" formatCode="0.0000000"/>
    <numFmt numFmtId="172" formatCode="0.00&quot;:1.00&quot;"/>
  </numFmts>
  <fonts count="2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rgb="FF00B050"/>
      <name val="Calibri"/>
      <family val="2"/>
      <scheme val="minor"/>
    </font>
    <font>
      <sz val="11"/>
      <name val="Calibri"/>
      <family val="2"/>
      <scheme val="minor"/>
    </font>
    <font>
      <b/>
      <sz val="11"/>
      <color rgb="FFFF0000"/>
      <name val="Calibri"/>
      <family val="2"/>
      <scheme val="minor"/>
    </font>
    <font>
      <u/>
      <sz val="11"/>
      <color theme="1"/>
      <name val="Calibri"/>
      <family val="2"/>
      <scheme val="minor"/>
    </font>
    <font>
      <sz val="9"/>
      <color theme="1"/>
      <name val="Calibri"/>
      <family val="2"/>
      <scheme val="minor"/>
    </font>
    <font>
      <sz val="8"/>
      <color theme="1"/>
      <name val="Calibri"/>
      <family val="2"/>
      <scheme val="minor"/>
    </font>
    <font>
      <sz val="11"/>
      <color rgb="FF006100"/>
      <name val="Calibri"/>
      <family val="2"/>
      <scheme val="minor"/>
    </font>
    <font>
      <b/>
      <sz val="11"/>
      <name val="Calibri"/>
      <family val="2"/>
      <scheme val="minor"/>
    </font>
    <font>
      <vertAlign val="subscript"/>
      <sz val="8"/>
      <color theme="1"/>
      <name val="Calibri"/>
      <family val="2"/>
      <scheme val="minor"/>
    </font>
    <font>
      <b/>
      <sz val="11"/>
      <color rgb="FF9C6500"/>
      <name val="Calibri"/>
      <family val="2"/>
      <scheme val="minor"/>
    </font>
    <font>
      <b/>
      <sz val="8"/>
      <color theme="1"/>
      <name val="Calibri"/>
      <family val="2"/>
      <scheme val="minor"/>
    </font>
    <font>
      <sz val="22"/>
      <color theme="1"/>
      <name val="Calibri"/>
      <family val="2"/>
      <scheme val="minor"/>
    </font>
    <font>
      <sz val="36"/>
      <color theme="1"/>
      <name val="Calibri"/>
      <family val="2"/>
      <scheme val="minor"/>
    </font>
    <font>
      <sz val="20"/>
      <color theme="1"/>
      <name val="Calibri"/>
      <family val="2"/>
      <scheme val="minor"/>
    </font>
    <font>
      <sz val="14"/>
      <color theme="1"/>
      <name val="Calibri"/>
      <family val="2"/>
      <scheme val="minor"/>
    </font>
    <font>
      <sz val="14"/>
      <name val="Calibri"/>
      <family val="2"/>
      <scheme val="minor"/>
    </font>
    <font>
      <sz val="11"/>
      <color rgb="FF9C0006"/>
      <name val="Calibri"/>
      <family val="2"/>
      <scheme val="minor"/>
    </font>
    <font>
      <b/>
      <vertAlign val="subscript"/>
      <sz val="8"/>
      <color theme="1"/>
      <name val="Aharoni"/>
      <charset val="177"/>
    </font>
    <font>
      <sz val="11"/>
      <color theme="1"/>
      <name val="Ebrima"/>
    </font>
    <font>
      <sz val="9"/>
      <color indexed="81"/>
      <name val="Tahoma"/>
      <family val="2"/>
    </font>
    <font>
      <b/>
      <sz val="9"/>
      <color indexed="81"/>
      <name val="Tahoma"/>
      <family val="2"/>
    </font>
    <font>
      <sz val="10"/>
      <color theme="1"/>
      <name val="Calibri"/>
      <family val="2"/>
      <scheme val="minor"/>
    </font>
    <font>
      <b/>
      <sz val="20"/>
      <color theme="1"/>
      <name val="Calibri"/>
      <family val="2"/>
      <scheme val="minor"/>
    </font>
    <font>
      <b/>
      <sz val="11"/>
      <color rgb="FF9C0006"/>
      <name val="Calibri"/>
      <family val="2"/>
      <scheme val="minor"/>
    </font>
  </fonts>
  <fills count="5">
    <fill>
      <patternFill patternType="none"/>
    </fill>
    <fill>
      <patternFill patternType="gray125"/>
    </fill>
    <fill>
      <patternFill patternType="solid">
        <fgColor rgb="FFC6EFCE"/>
      </patternFill>
    </fill>
    <fill>
      <patternFill patternType="solid">
        <fgColor theme="0" tint="-0.34998626667073579"/>
        <bgColor indexed="64"/>
      </patternFill>
    </fill>
    <fill>
      <patternFill patternType="solid">
        <fgColor rgb="FFFFC7CE"/>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2" borderId="0" applyNumberFormat="0" applyBorder="0" applyAlignment="0" applyProtection="0"/>
    <xf numFmtId="0" fontId="5" fillId="0" borderId="0" applyNumberFormat="0" applyBorder="0" applyAlignment="0" applyProtection="0"/>
    <xf numFmtId="0" fontId="20" fillId="4" borderId="0" applyNumberFormat="0" applyBorder="0" applyAlignment="0" applyProtection="0"/>
  </cellStyleXfs>
  <cellXfs count="305">
    <xf numFmtId="0" fontId="0" fillId="0" borderId="0" xfId="0"/>
    <xf numFmtId="0" fontId="0" fillId="0" borderId="0" xfId="0" applyAlignment="1">
      <alignment horizontal="center"/>
    </xf>
    <xf numFmtId="0" fontId="3" fillId="0" borderId="0" xfId="0" applyFont="1"/>
    <xf numFmtId="0" fontId="0" fillId="0" borderId="0" xfId="0" applyBorder="1"/>
    <xf numFmtId="0" fontId="0" fillId="0" borderId="0" xfId="0" applyFill="1"/>
    <xf numFmtId="0" fontId="0" fillId="0" borderId="0" xfId="0" applyFill="1" applyAlignment="1">
      <alignment horizontal="center"/>
    </xf>
    <xf numFmtId="0" fontId="5" fillId="2" borderId="0" xfId="4"/>
    <xf numFmtId="165" fontId="5" fillId="0" borderId="0" xfId="5" applyNumberFormat="1" applyBorder="1"/>
    <xf numFmtId="0" fontId="5" fillId="0" borderId="0" xfId="5"/>
    <xf numFmtId="0" fontId="5" fillId="0" borderId="0" xfId="5" applyBorder="1"/>
    <xf numFmtId="0" fontId="0" fillId="0" borderId="0" xfId="0" applyFill="1" applyBorder="1" applyAlignment="1">
      <alignment horizontal="center"/>
    </xf>
    <xf numFmtId="0" fontId="0" fillId="0" borderId="0" xfId="0" applyFill="1" applyBorder="1"/>
    <xf numFmtId="168" fontId="5" fillId="0" borderId="0" xfId="5" applyNumberFormat="1" applyBorder="1"/>
    <xf numFmtId="0" fontId="0" fillId="0" borderId="0" xfId="0" applyBorder="1" applyAlignment="1">
      <alignment horizontal="center"/>
    </xf>
    <xf numFmtId="165" fontId="5" fillId="0" borderId="0" xfId="5" applyNumberFormat="1" applyBorder="1" applyAlignment="1">
      <alignment horizontal="left"/>
    </xf>
    <xf numFmtId="44" fontId="5" fillId="0" borderId="1" xfId="5" applyNumberFormat="1" applyBorder="1"/>
    <xf numFmtId="0" fontId="5" fillId="0" borderId="1" xfId="5" applyBorder="1"/>
    <xf numFmtId="0" fontId="11" fillId="0" borderId="0" xfId="0" applyFont="1" applyFill="1" applyAlignment="1">
      <alignment horizontal="center"/>
    </xf>
    <xf numFmtId="172" fontId="5" fillId="0" borderId="0" xfId="5" applyNumberFormat="1" applyBorder="1"/>
    <xf numFmtId="0" fontId="5" fillId="2" borderId="0" xfId="4" applyProtection="1">
      <protection locked="0"/>
    </xf>
    <xf numFmtId="10" fontId="5" fillId="0" borderId="0" xfId="5" applyNumberFormat="1" applyBorder="1" applyAlignment="1" applyProtection="1">
      <alignment horizontal="center"/>
      <protection hidden="1"/>
    </xf>
    <xf numFmtId="0" fontId="5" fillId="0" borderId="0" xfId="5" applyBorder="1" applyAlignment="1" applyProtection="1">
      <alignment horizontal="center"/>
      <protection hidden="1"/>
    </xf>
    <xf numFmtId="0" fontId="5" fillId="0" borderId="0" xfId="5" applyProtection="1">
      <protection hidden="1"/>
    </xf>
    <xf numFmtId="168" fontId="5" fillId="0" borderId="0" xfId="5" applyNumberFormat="1" applyProtection="1">
      <protection hidden="1"/>
    </xf>
    <xf numFmtId="9" fontId="5" fillId="0" borderId="0" xfId="5" applyNumberFormat="1" applyBorder="1" applyAlignment="1" applyProtection="1">
      <alignment horizontal="center"/>
      <protection hidden="1"/>
    </xf>
    <xf numFmtId="44" fontId="5" fillId="0" borderId="0" xfId="5" applyNumberFormat="1" applyBorder="1" applyAlignment="1" applyProtection="1">
      <alignment horizontal="center"/>
      <protection hidden="1"/>
    </xf>
    <xf numFmtId="171" fontId="5" fillId="0" borderId="1" xfId="5" applyNumberFormat="1" applyBorder="1" applyProtection="1">
      <protection hidden="1"/>
    </xf>
    <xf numFmtId="0" fontId="15" fillId="0" borderId="0" xfId="0" applyFont="1" applyAlignment="1">
      <alignment horizontal="centerContinuous"/>
    </xf>
    <xf numFmtId="165" fontId="5" fillId="2" borderId="0" xfId="4" applyNumberFormat="1" applyProtection="1">
      <protection locked="0"/>
    </xf>
    <xf numFmtId="0" fontId="0" fillId="0" borderId="0" xfId="0" applyProtection="1"/>
    <xf numFmtId="0" fontId="3" fillId="0" borderId="0" xfId="0" applyFont="1" applyAlignment="1" applyProtection="1">
      <alignment horizontal="centerContinuous"/>
    </xf>
    <xf numFmtId="0" fontId="0" fillId="0" borderId="0" xfId="0" applyFill="1" applyAlignment="1" applyProtection="1">
      <alignment horizontal="centerContinuous"/>
    </xf>
    <xf numFmtId="0" fontId="3" fillId="0" borderId="0" xfId="0" applyFont="1" applyProtection="1"/>
    <xf numFmtId="165" fontId="0" fillId="0" borderId="0" xfId="2" applyNumberFormat="1" applyFont="1" applyProtection="1"/>
    <xf numFmtId="0" fontId="3" fillId="0" borderId="0" xfId="0" applyFont="1" applyAlignment="1" applyProtection="1">
      <alignment horizontal="left"/>
    </xf>
    <xf numFmtId="44" fontId="5" fillId="0" borderId="0" xfId="5" applyNumberFormat="1" applyProtection="1"/>
    <xf numFmtId="44" fontId="5" fillId="0" borderId="0" xfId="5" applyNumberFormat="1" applyAlignment="1" applyProtection="1">
      <alignment horizontal="center"/>
    </xf>
    <xf numFmtId="10" fontId="5" fillId="0" borderId="0" xfId="5" applyNumberFormat="1" applyAlignment="1" applyProtection="1">
      <alignment horizontal="center"/>
    </xf>
    <xf numFmtId="0" fontId="0" fillId="0" borderId="0" xfId="0" applyFont="1" applyProtection="1"/>
    <xf numFmtId="0" fontId="0" fillId="0" borderId="0" xfId="0" applyAlignment="1" applyProtection="1">
      <alignment horizontal="center"/>
    </xf>
    <xf numFmtId="0" fontId="0" fillId="0" borderId="1" xfId="0" applyBorder="1" applyProtection="1"/>
    <xf numFmtId="0" fontId="0" fillId="0" borderId="0" xfId="0" applyBorder="1" applyProtection="1"/>
    <xf numFmtId="165" fontId="5" fillId="0" borderId="0" xfId="5" applyNumberFormat="1" applyProtection="1"/>
    <xf numFmtId="0" fontId="0" fillId="0" borderId="0" xfId="0" applyAlignment="1" applyProtection="1">
      <alignment horizontal="left"/>
    </xf>
    <xf numFmtId="10" fontId="2" fillId="0" borderId="0" xfId="0" applyNumberFormat="1" applyFont="1" applyBorder="1" applyProtection="1"/>
    <xf numFmtId="10" fontId="2" fillId="0" borderId="0" xfId="3" applyNumberFormat="1" applyFont="1" applyBorder="1" applyAlignment="1" applyProtection="1">
      <alignment horizontal="center"/>
    </xf>
    <xf numFmtId="165" fontId="2" fillId="0" borderId="0" xfId="2" applyNumberFormat="1" applyFont="1" applyProtection="1"/>
    <xf numFmtId="165" fontId="2" fillId="0" borderId="0" xfId="2" applyNumberFormat="1" applyFont="1" applyBorder="1" applyProtection="1"/>
    <xf numFmtId="0" fontId="6" fillId="0" borderId="0" xfId="0" applyFont="1" applyBorder="1" applyProtection="1"/>
    <xf numFmtId="44" fontId="5" fillId="2" borderId="0" xfId="4" applyNumberFormat="1" applyProtection="1">
      <protection locked="0"/>
    </xf>
    <xf numFmtId="44" fontId="5" fillId="2" borderId="1" xfId="4" applyNumberFormat="1" applyBorder="1" applyProtection="1">
      <protection locked="0"/>
    </xf>
    <xf numFmtId="10" fontId="5" fillId="2" borderId="0" xfId="4" applyNumberFormat="1" applyProtection="1">
      <protection locked="0"/>
    </xf>
    <xf numFmtId="9" fontId="5" fillId="2" borderId="0" xfId="4" applyNumberFormat="1" applyProtection="1">
      <protection locked="0"/>
    </xf>
    <xf numFmtId="2" fontId="5" fillId="2" borderId="0" xfId="4" applyNumberFormat="1" applyProtection="1">
      <protection locked="0"/>
    </xf>
    <xf numFmtId="0" fontId="0" fillId="0" borderId="0" xfId="0" applyFill="1" applyProtection="1"/>
    <xf numFmtId="0" fontId="0" fillId="0" borderId="0" xfId="0" applyFont="1" applyFill="1" applyProtection="1"/>
    <xf numFmtId="0" fontId="0" fillId="0" borderId="0" xfId="0" applyFill="1" applyBorder="1" applyAlignment="1" applyProtection="1">
      <alignment horizontal="left" indent="3"/>
    </xf>
    <xf numFmtId="0" fontId="5" fillId="0" borderId="0" xfId="4" applyFill="1" applyBorder="1" applyAlignment="1" applyProtection="1">
      <alignment horizontal="center" vertical="center"/>
    </xf>
    <xf numFmtId="0" fontId="3" fillId="0" borderId="0" xfId="0" applyFont="1" applyFill="1" applyAlignment="1" applyProtection="1">
      <alignment horizontal="centerContinuous"/>
    </xf>
    <xf numFmtId="164" fontId="5" fillId="0" borderId="0" xfId="5" applyNumberFormat="1" applyProtection="1"/>
    <xf numFmtId="167" fontId="5" fillId="0" borderId="0" xfId="5" applyNumberFormat="1" applyProtection="1"/>
    <xf numFmtId="166" fontId="5" fillId="0" borderId="0" xfId="5" applyNumberFormat="1" applyProtection="1"/>
    <xf numFmtId="164" fontId="5" fillId="0" borderId="0" xfId="5" applyNumberFormat="1" applyAlignment="1" applyProtection="1">
      <alignment horizontal="right"/>
    </xf>
    <xf numFmtId="43" fontId="5" fillId="0" borderId="0" xfId="5" applyNumberFormat="1" applyProtection="1"/>
    <xf numFmtId="0" fontId="0" fillId="0" borderId="0" xfId="0" quotePrefix="1" applyProtection="1"/>
    <xf numFmtId="0" fontId="3" fillId="0" borderId="1" xfId="0" applyFont="1" applyBorder="1" applyProtection="1"/>
    <xf numFmtId="0" fontId="3" fillId="0" borderId="0" xfId="0" applyFont="1" applyFill="1" applyProtection="1"/>
    <xf numFmtId="44" fontId="4" fillId="0" borderId="0" xfId="2" applyFont="1" applyProtection="1"/>
    <xf numFmtId="164" fontId="5" fillId="2" borderId="0" xfId="4" applyNumberFormat="1" applyProtection="1">
      <protection locked="0"/>
    </xf>
    <xf numFmtId="167" fontId="5" fillId="2" borderId="0" xfId="4" applyNumberFormat="1" applyProtection="1">
      <protection locked="0"/>
    </xf>
    <xf numFmtId="44" fontId="5" fillId="2" borderId="0" xfId="4" applyNumberFormat="1" applyBorder="1" applyProtection="1">
      <protection locked="0"/>
    </xf>
    <xf numFmtId="0" fontId="0" fillId="0" borderId="11" xfId="0" applyBorder="1" applyProtection="1"/>
    <xf numFmtId="0" fontId="0" fillId="0" borderId="0" xfId="0" applyFill="1" applyBorder="1" applyProtection="1"/>
    <xf numFmtId="0" fontId="0" fillId="0" borderId="1" xfId="0" applyFill="1" applyBorder="1" applyProtection="1"/>
    <xf numFmtId="0" fontId="0" fillId="0" borderId="0" xfId="0" applyFill="1" applyAlignment="1" applyProtection="1">
      <alignment horizontal="center"/>
    </xf>
    <xf numFmtId="0" fontId="0" fillId="0" borderId="5" xfId="0" applyFont="1" applyFill="1" applyBorder="1" applyAlignment="1" applyProtection="1">
      <alignment horizontal="centerContinuous"/>
    </xf>
    <xf numFmtId="0" fontId="3" fillId="0" borderId="0" xfId="0" applyFont="1" applyFill="1" applyBorder="1" applyProtection="1"/>
    <xf numFmtId="0" fontId="5" fillId="0" borderId="0" xfId="5" applyFill="1" applyProtection="1"/>
    <xf numFmtId="165" fontId="5" fillId="0" borderId="0" xfId="5" applyNumberFormat="1" applyFill="1" applyProtection="1"/>
    <xf numFmtId="10" fontId="5" fillId="0" borderId="0" xfId="5" applyNumberFormat="1" applyFill="1" applyBorder="1" applyProtection="1"/>
    <xf numFmtId="0" fontId="0" fillId="0" borderId="0" xfId="0" applyFill="1" applyBorder="1" applyAlignment="1" applyProtection="1">
      <alignment horizontal="center"/>
    </xf>
    <xf numFmtId="0" fontId="7" fillId="0" borderId="0" xfId="0" applyFont="1" applyFill="1" applyBorder="1" applyProtection="1"/>
    <xf numFmtId="0" fontId="0" fillId="0" borderId="0" xfId="0" applyAlignment="1" applyProtection="1">
      <alignment horizontal="left" indent="1"/>
    </xf>
    <xf numFmtId="0" fontId="5" fillId="2" borderId="0" xfId="4" applyAlignment="1" applyProtection="1">
      <alignment horizontal="left" indent="1"/>
      <protection locked="0"/>
    </xf>
    <xf numFmtId="165" fontId="5" fillId="0" borderId="5" xfId="5" applyNumberFormat="1" applyBorder="1" applyProtection="1"/>
    <xf numFmtId="10" fontId="5" fillId="0" borderId="5" xfId="5" applyNumberFormat="1" applyBorder="1" applyAlignment="1" applyProtection="1">
      <alignment horizontal="center"/>
    </xf>
    <xf numFmtId="165" fontId="5" fillId="2" borderId="0" xfId="4" applyNumberFormat="1" applyBorder="1" applyProtection="1">
      <protection locked="0"/>
    </xf>
    <xf numFmtId="0" fontId="0" fillId="0" borderId="5" xfId="0" applyBorder="1" applyAlignment="1" applyProtection="1">
      <alignment horizontal="right"/>
    </xf>
    <xf numFmtId="0" fontId="0" fillId="0" borderId="5" xfId="0" applyBorder="1" applyProtection="1"/>
    <xf numFmtId="0" fontId="5" fillId="2" borderId="1" xfId="4" applyBorder="1" applyAlignment="1" applyProtection="1">
      <alignment horizontal="left" indent="1"/>
      <protection locked="0"/>
    </xf>
    <xf numFmtId="44" fontId="5" fillId="0" borderId="1" xfId="5" applyNumberFormat="1" applyBorder="1" applyProtection="1"/>
    <xf numFmtId="0" fontId="5" fillId="0" borderId="5" xfId="5" applyBorder="1" applyAlignment="1" applyProtection="1">
      <alignment horizontal="right"/>
    </xf>
    <xf numFmtId="0" fontId="3" fillId="0" borderId="5" xfId="0" applyFont="1" applyBorder="1" applyAlignment="1" applyProtection="1">
      <alignment horizontal="left"/>
    </xf>
    <xf numFmtId="44" fontId="5" fillId="0" borderId="5" xfId="5" applyNumberFormat="1" applyBorder="1" applyProtection="1"/>
    <xf numFmtId="44" fontId="5" fillId="0" borderId="5" xfId="5" applyNumberFormat="1" applyBorder="1" applyAlignment="1" applyProtection="1">
      <alignment horizontal="center"/>
    </xf>
    <xf numFmtId="0" fontId="5" fillId="2" borderId="0" xfId="4" applyBorder="1" applyAlignment="1" applyProtection="1">
      <alignment horizontal="right"/>
      <protection locked="0"/>
    </xf>
    <xf numFmtId="164" fontId="5" fillId="0" borderId="5" xfId="5" applyNumberFormat="1" applyBorder="1" applyAlignment="1" applyProtection="1">
      <alignment horizontal="right"/>
    </xf>
    <xf numFmtId="0" fontId="5" fillId="2" borderId="0" xfId="4" applyAlignment="1" applyProtection="1">
      <alignment horizontal="right"/>
      <protection locked="0"/>
    </xf>
    <xf numFmtId="167" fontId="5" fillId="2" borderId="0" xfId="4" applyNumberFormat="1" applyAlignment="1" applyProtection="1">
      <alignment horizontal="right"/>
      <protection locked="0"/>
    </xf>
    <xf numFmtId="167" fontId="5" fillId="0" borderId="0" xfId="5" applyNumberFormat="1" applyAlignment="1" applyProtection="1">
      <alignment horizontal="right"/>
    </xf>
    <xf numFmtId="44" fontId="5" fillId="2" borderId="0" xfId="4" applyNumberFormat="1" applyBorder="1" applyAlignment="1" applyProtection="1">
      <alignment horizontal="right"/>
      <protection locked="0"/>
    </xf>
    <xf numFmtId="165" fontId="5" fillId="0" borderId="0" xfId="5" applyNumberFormat="1" applyAlignment="1" applyProtection="1">
      <alignment horizontal="right"/>
    </xf>
    <xf numFmtId="166" fontId="5" fillId="0" borderId="0" xfId="5" applyNumberFormat="1" applyAlignment="1" applyProtection="1">
      <alignment horizontal="right"/>
    </xf>
    <xf numFmtId="164" fontId="2" fillId="0" borderId="5" xfId="1" applyNumberFormat="1" applyFont="1" applyBorder="1" applyAlignment="1" applyProtection="1">
      <alignment horizontal="right"/>
    </xf>
    <xf numFmtId="167" fontId="5" fillId="0" borderId="5" xfId="5" applyNumberFormat="1" applyBorder="1" applyAlignment="1" applyProtection="1">
      <alignment horizontal="right"/>
    </xf>
    <xf numFmtId="0" fontId="5" fillId="2" borderId="1" xfId="4" applyBorder="1" applyAlignment="1" applyProtection="1">
      <alignment horizontal="right"/>
      <protection locked="0"/>
    </xf>
    <xf numFmtId="0" fontId="0" fillId="0" borderId="6" xfId="0" applyBorder="1" applyProtection="1"/>
    <xf numFmtId="0" fontId="0" fillId="0" borderId="6" xfId="0" applyBorder="1" applyAlignment="1" applyProtection="1">
      <alignment horizontal="right"/>
    </xf>
    <xf numFmtId="165" fontId="5" fillId="0" borderId="6" xfId="5" applyNumberFormat="1" applyBorder="1" applyAlignment="1" applyProtection="1">
      <alignment horizontal="right"/>
    </xf>
    <xf numFmtId="166" fontId="0" fillId="0" borderId="6" xfId="0" applyNumberFormat="1" applyBorder="1" applyAlignment="1" applyProtection="1">
      <alignment horizontal="right"/>
    </xf>
    <xf numFmtId="0" fontId="0" fillId="0" borderId="0" xfId="0" applyBorder="1" applyAlignment="1" applyProtection="1">
      <alignment horizontal="right"/>
    </xf>
    <xf numFmtId="165" fontId="5" fillId="0" borderId="0" xfId="5" applyNumberFormat="1" applyBorder="1" applyAlignment="1" applyProtection="1">
      <alignment horizontal="right"/>
    </xf>
    <xf numFmtId="0" fontId="0" fillId="0" borderId="0" xfId="0" applyFill="1" applyBorder="1" applyAlignment="1" applyProtection="1">
      <alignment horizontal="right"/>
    </xf>
    <xf numFmtId="0" fontId="0" fillId="0" borderId="0" xfId="0" applyAlignment="1" applyProtection="1">
      <alignment vertical="top"/>
    </xf>
    <xf numFmtId="0" fontId="0" fillId="0" borderId="0" xfId="0" applyBorder="1" applyAlignment="1" applyProtection="1">
      <alignment vertical="top"/>
    </xf>
    <xf numFmtId="10" fontId="5" fillId="2" borderId="12" xfId="4" applyNumberFormat="1" applyBorder="1" applyAlignment="1" applyProtection="1">
      <alignment horizontal="center" vertical="top"/>
      <protection locked="0"/>
    </xf>
    <xf numFmtId="9" fontId="5" fillId="2" borderId="0" xfId="4" applyNumberFormat="1" applyBorder="1" applyAlignment="1" applyProtection="1">
      <alignment horizontal="center" vertical="top"/>
      <protection locked="0"/>
    </xf>
    <xf numFmtId="0" fontId="0" fillId="0" borderId="11" xfId="0" applyBorder="1" applyAlignment="1" applyProtection="1">
      <alignment vertical="top"/>
    </xf>
    <xf numFmtId="165" fontId="5" fillId="0" borderId="0" xfId="5" applyNumberFormat="1" applyBorder="1" applyAlignment="1" applyProtection="1">
      <alignment vertical="top"/>
    </xf>
    <xf numFmtId="10" fontId="5" fillId="0" borderId="0" xfId="5" applyNumberFormat="1" applyBorder="1" applyAlignment="1" applyProtection="1">
      <alignment horizontal="center" vertical="top"/>
    </xf>
    <xf numFmtId="0" fontId="0" fillId="0" borderId="12" xfId="0" applyBorder="1" applyAlignment="1" applyProtection="1">
      <alignment vertical="top"/>
    </xf>
    <xf numFmtId="0" fontId="5" fillId="0" borderId="0" xfId="5" applyBorder="1" applyAlignment="1" applyProtection="1">
      <alignment horizontal="center" vertical="top"/>
    </xf>
    <xf numFmtId="0" fontId="0" fillId="0" borderId="12" xfId="0" applyBorder="1" applyAlignment="1" applyProtection="1">
      <alignment horizontal="left" vertical="top"/>
    </xf>
    <xf numFmtId="0" fontId="0" fillId="0" borderId="1" xfId="0" applyBorder="1" applyAlignment="1" applyProtection="1">
      <alignment vertical="top"/>
    </xf>
    <xf numFmtId="9" fontId="5" fillId="2" borderId="1" xfId="4" applyNumberFormat="1" applyBorder="1" applyAlignment="1" applyProtection="1">
      <alignment horizontal="center" vertical="top"/>
      <protection locked="0"/>
    </xf>
    <xf numFmtId="0" fontId="5" fillId="0" borderId="0" xfId="5" applyBorder="1" applyAlignment="1" applyProtection="1">
      <alignment vertical="top"/>
    </xf>
    <xf numFmtId="44" fontId="5" fillId="0" borderId="0" xfId="5" applyNumberFormat="1" applyBorder="1" applyAlignment="1" applyProtection="1">
      <alignment vertical="top"/>
    </xf>
    <xf numFmtId="0" fontId="0" fillId="0" borderId="0" xfId="0" applyFill="1" applyBorder="1" applyAlignment="1" applyProtection="1">
      <alignment vertical="top"/>
    </xf>
    <xf numFmtId="0" fontId="0" fillId="0" borderId="11" xfId="0" applyFill="1" applyBorder="1" applyAlignment="1" applyProtection="1">
      <alignment vertical="top"/>
    </xf>
    <xf numFmtId="0" fontId="0" fillId="0" borderId="7" xfId="0" applyBorder="1" applyAlignment="1" applyProtection="1">
      <alignment vertical="top"/>
    </xf>
    <xf numFmtId="0" fontId="0" fillId="0" borderId="1" xfId="0" applyFill="1" applyBorder="1" applyAlignment="1" applyProtection="1">
      <alignment vertical="top"/>
    </xf>
    <xf numFmtId="0" fontId="0" fillId="0" borderId="8" xfId="0" applyBorder="1" applyAlignment="1" applyProtection="1">
      <alignment vertical="top"/>
    </xf>
    <xf numFmtId="0" fontId="0" fillId="0" borderId="0" xfId="0" applyBorder="1" applyAlignment="1" applyProtection="1">
      <alignment horizontal="center" vertical="top"/>
    </xf>
    <xf numFmtId="0" fontId="3" fillId="0" borderId="0" xfId="0" applyFont="1" applyBorder="1" applyAlignment="1" applyProtection="1">
      <alignment vertical="top"/>
    </xf>
    <xf numFmtId="10" fontId="10" fillId="2" borderId="0" xfId="3" applyNumberFormat="1" applyFont="1" applyFill="1" applyBorder="1" applyAlignment="1" applyProtection="1">
      <alignment horizontal="right" vertical="top"/>
      <protection locked="0"/>
    </xf>
    <xf numFmtId="169" fontId="5" fillId="2" borderId="0" xfId="4" applyNumberFormat="1" applyBorder="1" applyAlignment="1" applyProtection="1">
      <alignment horizontal="center" vertical="top"/>
      <protection locked="0"/>
    </xf>
    <xf numFmtId="165" fontId="5" fillId="0" borderId="12" xfId="5" applyNumberFormat="1" applyBorder="1" applyAlignment="1" applyProtection="1">
      <alignment vertical="top"/>
    </xf>
    <xf numFmtId="10" fontId="10" fillId="2" borderId="0" xfId="3" applyNumberFormat="1" applyFont="1" applyFill="1" applyBorder="1" applyAlignment="1" applyProtection="1">
      <alignment vertical="top"/>
      <protection locked="0"/>
    </xf>
    <xf numFmtId="0" fontId="0" fillId="0" borderId="11" xfId="0" applyFont="1" applyBorder="1" applyAlignment="1" applyProtection="1">
      <alignment vertical="top"/>
    </xf>
    <xf numFmtId="0" fontId="5" fillId="2" borderId="0" xfId="4" applyBorder="1" applyAlignment="1" applyProtection="1">
      <alignment vertical="top"/>
      <protection locked="0"/>
    </xf>
    <xf numFmtId="0" fontId="5" fillId="2" borderId="1" xfId="4" applyBorder="1" applyAlignment="1" applyProtection="1">
      <alignment vertical="top"/>
      <protection locked="0"/>
    </xf>
    <xf numFmtId="165" fontId="5" fillId="0" borderId="8" xfId="5" applyNumberFormat="1" applyBorder="1" applyAlignment="1" applyProtection="1">
      <alignment vertical="top"/>
    </xf>
    <xf numFmtId="0" fontId="5" fillId="0" borderId="0" xfId="5" applyAlignment="1" applyProtection="1">
      <alignment vertical="top"/>
    </xf>
    <xf numFmtId="168" fontId="5" fillId="0" borderId="0" xfId="5" applyNumberFormat="1" applyAlignment="1" applyProtection="1">
      <alignment vertical="top"/>
    </xf>
    <xf numFmtId="165" fontId="5" fillId="0" borderId="0" xfId="5" applyNumberFormat="1" applyBorder="1" applyAlignment="1" applyProtection="1">
      <alignment horizontal="center" vertical="top"/>
    </xf>
    <xf numFmtId="0" fontId="0" fillId="0" borderId="0" xfId="0" applyBorder="1" applyAlignment="1" applyProtection="1">
      <alignment horizontal="right" vertical="top"/>
    </xf>
    <xf numFmtId="0" fontId="0" fillId="0" borderId="0" xfId="0" applyFont="1" applyAlignment="1" applyProtection="1">
      <alignment horizontal="left"/>
    </xf>
    <xf numFmtId="0" fontId="5" fillId="0" borderId="0" xfId="5" applyFill="1" applyBorder="1" applyProtection="1"/>
    <xf numFmtId="0" fontId="5" fillId="0" borderId="0" xfId="5" applyFill="1" applyBorder="1" applyAlignment="1" applyProtection="1">
      <alignment horizontal="right"/>
    </xf>
    <xf numFmtId="165" fontId="13" fillId="0" borderId="0" xfId="5" applyNumberFormat="1" applyFont="1" applyFill="1" applyBorder="1" applyProtection="1"/>
    <xf numFmtId="10" fontId="5" fillId="0" borderId="0" xfId="5" applyNumberFormat="1" applyFill="1" applyBorder="1" applyAlignment="1" applyProtection="1">
      <alignment horizontal="center"/>
    </xf>
    <xf numFmtId="42" fontId="5" fillId="2" borderId="0" xfId="4" applyNumberFormat="1" applyProtection="1">
      <protection locked="0"/>
    </xf>
    <xf numFmtId="42" fontId="5" fillId="2" borderId="1" xfId="4" applyNumberFormat="1" applyBorder="1" applyProtection="1">
      <protection locked="0"/>
    </xf>
    <xf numFmtId="42" fontId="5" fillId="0" borderId="5" xfId="5" applyNumberFormat="1" applyBorder="1" applyProtection="1"/>
    <xf numFmtId="0" fontId="18" fillId="0" borderId="0" xfId="0" applyFont="1" applyProtection="1"/>
    <xf numFmtId="9" fontId="5" fillId="0" borderId="0" xfId="5" applyNumberFormat="1" applyBorder="1" applyAlignment="1" applyProtection="1">
      <alignment horizontal="center" vertical="top"/>
    </xf>
    <xf numFmtId="0" fontId="5" fillId="2" borderId="0" xfId="4" applyBorder="1" applyAlignment="1" applyProtection="1">
      <alignment vertical="top"/>
    </xf>
    <xf numFmtId="0" fontId="5" fillId="0" borderId="0" xfId="5" applyBorder="1" applyAlignment="1" applyProtection="1">
      <alignment horizontal="right" vertical="top"/>
    </xf>
    <xf numFmtId="0" fontId="0" fillId="0" borderId="0" xfId="0" applyFill="1" applyBorder="1" applyAlignment="1" applyProtection="1">
      <alignment horizontal="centerContinuous" vertical="top"/>
    </xf>
    <xf numFmtId="10" fontId="5" fillId="0" borderId="0" xfId="5" applyNumberFormat="1" applyFill="1" applyBorder="1" applyAlignment="1" applyProtection="1">
      <alignment horizontal="center" vertical="top"/>
    </xf>
    <xf numFmtId="0" fontId="0" fillId="0" borderId="0" xfId="0" applyAlignment="1" applyProtection="1"/>
    <xf numFmtId="0" fontId="0" fillId="0" borderId="0" xfId="0" applyFill="1" applyBorder="1" applyAlignment="1" applyProtection="1"/>
    <xf numFmtId="0" fontId="0" fillId="0" borderId="0" xfId="0" applyFill="1" applyBorder="1" applyAlignment="1" applyProtection="1">
      <alignment horizontal="left"/>
    </xf>
    <xf numFmtId="169" fontId="5" fillId="2" borderId="1" xfId="4" applyNumberFormat="1" applyBorder="1" applyAlignment="1" applyProtection="1">
      <alignment horizontal="center" vertical="top"/>
      <protection locked="0"/>
    </xf>
    <xf numFmtId="9" fontId="5" fillId="0" borderId="12" xfId="5" applyNumberFormat="1" applyBorder="1" applyAlignment="1" applyProtection="1">
      <alignment horizontal="right" vertical="top"/>
    </xf>
    <xf numFmtId="0" fontId="0" fillId="0" borderId="0" xfId="0" applyFill="1" applyBorder="1" applyAlignment="1" applyProtection="1">
      <alignment horizontal="center" vertical="top"/>
    </xf>
    <xf numFmtId="9" fontId="5" fillId="0" borderId="12" xfId="5" applyNumberFormat="1" applyBorder="1" applyAlignment="1" applyProtection="1">
      <alignment vertical="top"/>
    </xf>
    <xf numFmtId="2" fontId="5" fillId="0" borderId="12" xfId="5" applyNumberFormat="1" applyBorder="1" applyAlignment="1" applyProtection="1">
      <alignment vertical="top"/>
    </xf>
    <xf numFmtId="10" fontId="5" fillId="0" borderId="12" xfId="5" applyNumberFormat="1" applyBorder="1" applyAlignment="1" applyProtection="1">
      <alignment horizontal="right" vertical="top"/>
    </xf>
    <xf numFmtId="0" fontId="5" fillId="0" borderId="12" xfId="5" applyBorder="1" applyAlignment="1" applyProtection="1">
      <alignment vertical="top"/>
    </xf>
    <xf numFmtId="166" fontId="5" fillId="0" borderId="12" xfId="5" applyNumberFormat="1" applyBorder="1" applyProtection="1"/>
    <xf numFmtId="10" fontId="5" fillId="0" borderId="1" xfId="5" applyNumberFormat="1" applyBorder="1" applyAlignment="1" applyProtection="1">
      <alignment horizontal="right" vertical="top"/>
    </xf>
    <xf numFmtId="0" fontId="0" fillId="0" borderId="8" xfId="0" applyBorder="1" applyAlignment="1" applyProtection="1">
      <alignment horizontal="left" vertical="top"/>
    </xf>
    <xf numFmtId="165" fontId="5" fillId="0" borderId="5" xfId="5" applyNumberFormat="1" applyBorder="1" applyAlignment="1" applyProtection="1">
      <alignment vertical="top"/>
    </xf>
    <xf numFmtId="49" fontId="0" fillId="0" borderId="0" xfId="0" applyNumberFormat="1" applyBorder="1" applyAlignment="1" applyProtection="1">
      <alignment vertical="top"/>
    </xf>
    <xf numFmtId="0" fontId="16" fillId="0" borderId="0" xfId="0" applyFont="1" applyFill="1" applyBorder="1" applyAlignment="1" applyProtection="1">
      <alignment horizontal="centerContinuous" vertical="top"/>
    </xf>
    <xf numFmtId="0" fontId="0" fillId="0" borderId="0" xfId="0" applyFont="1" applyFill="1" applyBorder="1" applyAlignment="1" applyProtection="1">
      <alignment vertical="top"/>
    </xf>
    <xf numFmtId="0" fontId="11" fillId="0" borderId="0" xfId="0" applyFont="1" applyBorder="1" applyAlignment="1" applyProtection="1">
      <alignment horizontal="center" vertical="top"/>
    </xf>
    <xf numFmtId="17" fontId="5" fillId="2" borderId="0" xfId="4" applyNumberFormat="1" applyBorder="1" applyAlignment="1" applyProtection="1">
      <alignment horizontal="center" vertical="top"/>
      <protection locked="0"/>
    </xf>
    <xf numFmtId="17" fontId="5" fillId="0" borderId="0" xfId="5" applyNumberFormat="1" applyBorder="1" applyAlignment="1" applyProtection="1">
      <alignment horizontal="center" vertical="top"/>
    </xf>
    <xf numFmtId="166" fontId="5" fillId="0" borderId="0" xfId="5" applyNumberFormat="1" applyBorder="1" applyAlignment="1" applyProtection="1">
      <alignment horizontal="center" vertical="top"/>
    </xf>
    <xf numFmtId="0" fontId="3" fillId="0" borderId="0" xfId="0" applyFont="1" applyBorder="1" applyAlignment="1" applyProtection="1">
      <alignment horizontal="left" vertical="top"/>
    </xf>
    <xf numFmtId="0" fontId="0" fillId="0" borderId="0" xfId="0" applyBorder="1" applyAlignment="1" applyProtection="1">
      <alignment horizontal="left" vertical="top" indent="1"/>
    </xf>
    <xf numFmtId="42" fontId="5" fillId="0" borderId="0" xfId="5" applyNumberFormat="1" applyBorder="1" applyAlignment="1" applyProtection="1">
      <alignment vertical="top"/>
    </xf>
    <xf numFmtId="168" fontId="0" fillId="0" borderId="0" xfId="0" applyNumberFormat="1" applyBorder="1" applyAlignment="1" applyProtection="1">
      <alignment vertical="top"/>
    </xf>
    <xf numFmtId="165" fontId="5" fillId="2" borderId="0" xfId="4" applyNumberFormat="1" applyBorder="1" applyAlignment="1" applyProtection="1">
      <alignment vertical="top"/>
      <protection locked="0"/>
    </xf>
    <xf numFmtId="0" fontId="5" fillId="0" borderId="0" xfId="5" applyFill="1" applyBorder="1" applyAlignment="1" applyProtection="1">
      <alignment horizontal="right" vertical="top"/>
    </xf>
    <xf numFmtId="10" fontId="5" fillId="0" borderId="0" xfId="5" applyNumberFormat="1" applyBorder="1" applyAlignment="1" applyProtection="1">
      <alignment vertical="top"/>
    </xf>
    <xf numFmtId="0" fontId="5" fillId="0" borderId="0" xfId="0" applyFont="1" applyFill="1" applyBorder="1" applyAlignment="1" applyProtection="1">
      <alignment horizontal="center" vertical="top"/>
    </xf>
    <xf numFmtId="9" fontId="5" fillId="2" borderId="0" xfId="4" applyNumberFormat="1" applyBorder="1" applyAlignment="1" applyProtection="1">
      <alignment horizontal="right" vertical="top"/>
      <protection locked="0"/>
    </xf>
    <xf numFmtId="0" fontId="0" fillId="0" borderId="5" xfId="0" applyBorder="1" applyAlignment="1" applyProtection="1">
      <alignment vertical="top"/>
    </xf>
    <xf numFmtId="0" fontId="3" fillId="0" borderId="5" xfId="0" applyFont="1" applyBorder="1" applyAlignment="1" applyProtection="1">
      <alignment vertical="top"/>
    </xf>
    <xf numFmtId="0" fontId="3" fillId="0" borderId="5" xfId="0" applyFont="1" applyBorder="1" applyAlignment="1" applyProtection="1">
      <alignment horizontal="center" vertical="top"/>
    </xf>
    <xf numFmtId="0" fontId="0" fillId="0" borderId="5" xfId="0" applyFill="1" applyBorder="1" applyAlignment="1" applyProtection="1">
      <alignment vertical="top"/>
    </xf>
    <xf numFmtId="0" fontId="5" fillId="2" borderId="13" xfId="4" applyBorder="1" applyAlignment="1" applyProtection="1">
      <alignment horizontal="center" vertical="center"/>
      <protection locked="0"/>
    </xf>
    <xf numFmtId="0" fontId="3" fillId="0" borderId="5" xfId="0" applyFont="1" applyBorder="1" applyProtection="1"/>
    <xf numFmtId="0" fontId="0" fillId="0" borderId="10" xfId="0" applyBorder="1" applyProtection="1"/>
    <xf numFmtId="0" fontId="0" fillId="0" borderId="6" xfId="0" applyBorder="1" applyAlignment="1" applyProtection="1">
      <alignment horizontal="right" vertical="top"/>
    </xf>
    <xf numFmtId="9" fontId="5" fillId="2" borderId="6" xfId="4" applyNumberFormat="1" applyBorder="1" applyAlignment="1" applyProtection="1">
      <alignment horizontal="right" vertical="top"/>
      <protection locked="0"/>
    </xf>
    <xf numFmtId="9" fontId="5" fillId="2" borderId="4" xfId="4" applyNumberFormat="1" applyBorder="1" applyAlignment="1" applyProtection="1">
      <alignment horizontal="right" vertical="top"/>
      <protection locked="0"/>
    </xf>
    <xf numFmtId="9" fontId="5" fillId="2" borderId="12" xfId="4" applyNumberFormat="1" applyBorder="1" applyAlignment="1" applyProtection="1">
      <alignment horizontal="right" vertical="top"/>
      <protection locked="0"/>
    </xf>
    <xf numFmtId="0" fontId="0" fillId="0" borderId="3" xfId="0" applyBorder="1" applyAlignment="1" applyProtection="1">
      <alignment vertical="top"/>
    </xf>
    <xf numFmtId="0" fontId="0" fillId="0" borderId="6" xfId="0" applyBorder="1" applyAlignment="1" applyProtection="1">
      <alignment vertical="top"/>
    </xf>
    <xf numFmtId="10" fontId="5" fillId="2" borderId="4" xfId="4" applyNumberFormat="1" applyBorder="1" applyAlignment="1" applyProtection="1">
      <alignment horizontal="center" vertical="top"/>
      <protection locked="0"/>
    </xf>
    <xf numFmtId="0" fontId="0" fillId="0" borderId="7" xfId="0" applyBorder="1" applyAlignment="1" applyProtection="1">
      <alignment horizontal="left" vertical="top"/>
    </xf>
    <xf numFmtId="0" fontId="3" fillId="0" borderId="1" xfId="0" applyFont="1" applyFill="1" applyBorder="1" applyProtection="1"/>
    <xf numFmtId="0" fontId="3" fillId="0" borderId="1" xfId="0" applyFont="1" applyFill="1" applyBorder="1" applyAlignment="1" applyProtection="1">
      <alignment horizontal="center" wrapText="1"/>
    </xf>
    <xf numFmtId="0" fontId="3" fillId="0" borderId="5" xfId="0" applyFont="1" applyFill="1" applyBorder="1" applyAlignment="1" applyProtection="1">
      <alignment horizontal="left"/>
    </xf>
    <xf numFmtId="42" fontId="5" fillId="0" borderId="5" xfId="4" applyNumberFormat="1" applyFill="1" applyBorder="1" applyProtection="1">
      <protection locked="0"/>
    </xf>
    <xf numFmtId="44" fontId="5" fillId="0" borderId="5" xfId="5" applyNumberFormat="1" applyFill="1" applyBorder="1" applyProtection="1"/>
    <xf numFmtId="0" fontId="3" fillId="0" borderId="5" xfId="0" applyFont="1" applyBorder="1" applyAlignment="1" applyProtection="1">
      <alignment horizontal="center"/>
    </xf>
    <xf numFmtId="165" fontId="0" fillId="0" borderId="5" xfId="0" applyNumberFormat="1" applyBorder="1" applyProtection="1"/>
    <xf numFmtId="0" fontId="0" fillId="0" borderId="1" xfId="0" applyFont="1" applyBorder="1" applyProtection="1"/>
    <xf numFmtId="0" fontId="2" fillId="0" borderId="1" xfId="0" applyFont="1" applyBorder="1" applyProtection="1"/>
    <xf numFmtId="0" fontId="0" fillId="0" borderId="5" xfId="0" applyBorder="1" applyAlignment="1" applyProtection="1">
      <alignment horizontal="left" vertical="top"/>
    </xf>
    <xf numFmtId="4" fontId="5" fillId="0" borderId="12" xfId="5" applyNumberFormat="1" applyBorder="1" applyAlignment="1" applyProtection="1">
      <alignment horizontal="right" vertical="top"/>
    </xf>
    <xf numFmtId="165" fontId="5" fillId="0" borderId="12" xfId="5" applyNumberFormat="1" applyBorder="1" applyAlignment="1" applyProtection="1">
      <alignment horizontal="right" vertical="top"/>
    </xf>
    <xf numFmtId="165" fontId="5" fillId="0" borderId="8" xfId="5" applyNumberFormat="1" applyBorder="1" applyAlignment="1" applyProtection="1">
      <alignment horizontal="right" vertical="top"/>
    </xf>
    <xf numFmtId="0" fontId="3" fillId="0" borderId="9" xfId="0" applyFont="1" applyBorder="1" applyAlignment="1" applyProtection="1">
      <alignment vertical="top"/>
    </xf>
    <xf numFmtId="0" fontId="0" fillId="0" borderId="2" xfId="0" applyBorder="1" applyAlignment="1" applyProtection="1">
      <alignment vertical="top"/>
    </xf>
    <xf numFmtId="0" fontId="3" fillId="0" borderId="5" xfId="0" applyFont="1" applyBorder="1" applyAlignment="1" applyProtection="1">
      <alignment horizontal="center" vertical="top" wrapText="1"/>
    </xf>
    <xf numFmtId="0" fontId="3" fillId="0" borderId="9" xfId="0" applyFont="1" applyBorder="1" applyProtection="1"/>
    <xf numFmtId="0" fontId="0" fillId="0" borderId="11" xfId="0" applyBorder="1" applyAlignment="1" applyProtection="1"/>
    <xf numFmtId="0" fontId="0" fillId="0" borderId="11" xfId="0" applyFill="1" applyBorder="1" applyAlignment="1" applyProtection="1"/>
    <xf numFmtId="0" fontId="0" fillId="0" borderId="0" xfId="0" applyNumberFormat="1" applyBorder="1" applyAlignment="1" applyProtection="1">
      <alignment vertical="top"/>
    </xf>
    <xf numFmtId="0" fontId="18" fillId="0" borderId="0" xfId="0" applyFont="1" applyBorder="1" applyAlignment="1" applyProtection="1">
      <alignment vertical="top"/>
    </xf>
    <xf numFmtId="49" fontId="18" fillId="0" borderId="0" xfId="0" applyNumberFormat="1" applyFont="1" applyBorder="1" applyAlignment="1" applyProtection="1">
      <alignment vertical="top"/>
    </xf>
    <xf numFmtId="49" fontId="19" fillId="2" borderId="0" xfId="4" applyNumberFormat="1" applyFont="1" applyAlignment="1" applyProtection="1">
      <protection locked="0"/>
    </xf>
    <xf numFmtId="0" fontId="18" fillId="0" borderId="0" xfId="0" applyFont="1" applyAlignment="1" applyProtection="1"/>
    <xf numFmtId="0" fontId="5" fillId="0" borderId="0" xfId="4" applyFill="1" applyBorder="1" applyAlignment="1" applyProtection="1">
      <alignment vertical="top"/>
    </xf>
    <xf numFmtId="0" fontId="5" fillId="0" borderId="1" xfId="4" applyFill="1" applyBorder="1" applyAlignment="1" applyProtection="1">
      <alignment vertical="top"/>
    </xf>
    <xf numFmtId="170" fontId="5" fillId="0" borderId="0" xfId="4" applyNumberFormat="1" applyFill="1" applyBorder="1" applyAlignment="1" applyProtection="1">
      <alignment horizontal="center" vertical="top"/>
    </xf>
    <xf numFmtId="44" fontId="5" fillId="0" borderId="0" xfId="4" applyNumberFormat="1" applyFill="1" applyBorder="1" applyAlignment="1" applyProtection="1">
      <alignment vertical="top"/>
    </xf>
    <xf numFmtId="0" fontId="5" fillId="0" borderId="0" xfId="4" applyFill="1" applyBorder="1" applyAlignment="1" applyProtection="1">
      <alignment horizontal="left" vertical="top"/>
    </xf>
    <xf numFmtId="0" fontId="5" fillId="2" borderId="11" xfId="4" applyBorder="1" applyProtection="1">
      <protection locked="0"/>
    </xf>
    <xf numFmtId="0" fontId="5" fillId="2" borderId="11" xfId="4" applyBorder="1" applyAlignment="1" applyProtection="1">
      <alignment vertical="top"/>
      <protection locked="0"/>
    </xf>
    <xf numFmtId="0" fontId="5" fillId="2" borderId="7" xfId="4" applyBorder="1" applyAlignment="1" applyProtection="1">
      <alignment vertical="top"/>
      <protection locked="0"/>
    </xf>
    <xf numFmtId="2" fontId="5" fillId="2" borderId="0" xfId="4" applyNumberFormat="1" applyBorder="1" applyAlignment="1" applyProtection="1">
      <alignment horizontal="center" vertical="top"/>
      <protection locked="0"/>
    </xf>
    <xf numFmtId="2" fontId="5" fillId="2" borderId="1" xfId="4" applyNumberFormat="1" applyBorder="1" applyAlignment="1" applyProtection="1">
      <alignment horizontal="center" vertical="top"/>
      <protection locked="0"/>
    </xf>
    <xf numFmtId="0" fontId="5" fillId="2" borderId="0" xfId="4" applyBorder="1" applyAlignment="1" applyProtection="1">
      <alignment horizontal="left" vertical="top" indent="1"/>
      <protection locked="0"/>
    </xf>
    <xf numFmtId="0" fontId="3" fillId="0" borderId="1" xfId="0" applyFont="1" applyFill="1" applyBorder="1" applyAlignment="1" applyProtection="1">
      <alignment horizontal="center" wrapText="1"/>
    </xf>
    <xf numFmtId="0" fontId="3" fillId="0" borderId="5" xfId="0" applyFont="1" applyBorder="1" applyAlignment="1" applyProtection="1">
      <alignment horizontal="center" vertical="top"/>
    </xf>
    <xf numFmtId="0" fontId="8" fillId="0" borderId="0" xfId="0" applyFont="1" applyProtection="1"/>
    <xf numFmtId="0" fontId="5" fillId="0" borderId="0" xfId="5" applyFill="1"/>
    <xf numFmtId="0" fontId="5" fillId="0" borderId="0" xfId="4" applyFill="1"/>
    <xf numFmtId="0" fontId="0" fillId="0" borderId="0" xfId="0" applyBorder="1" applyAlignment="1" applyProtection="1">
      <alignment horizontal="left" indent="1"/>
    </xf>
    <xf numFmtId="42" fontId="5" fillId="2" borderId="0" xfId="4" applyNumberFormat="1" applyBorder="1" applyProtection="1">
      <protection locked="0"/>
    </xf>
    <xf numFmtId="42" fontId="5" fillId="0" borderId="1" xfId="4" applyNumberFormat="1" applyFill="1" applyBorder="1" applyProtection="1">
      <protection locked="0"/>
    </xf>
    <xf numFmtId="44" fontId="5" fillId="0" borderId="1" xfId="5" applyNumberFormat="1" applyFill="1" applyBorder="1" applyProtection="1"/>
    <xf numFmtId="0" fontId="5" fillId="2" borderId="0" xfId="4" applyBorder="1" applyAlignment="1" applyProtection="1">
      <alignment horizontal="left" indent="1"/>
    </xf>
    <xf numFmtId="0" fontId="5" fillId="2" borderId="0" xfId="4" applyBorder="1" applyProtection="1"/>
    <xf numFmtId="0" fontId="5" fillId="2" borderId="0" xfId="4" applyProtection="1"/>
    <xf numFmtId="9" fontId="5" fillId="0" borderId="0" xfId="5" applyNumberFormat="1" applyBorder="1" applyAlignment="1" applyProtection="1">
      <alignment horizontal="right" vertical="top"/>
    </xf>
    <xf numFmtId="167" fontId="5" fillId="0" borderId="0" xfId="5" applyNumberFormat="1" applyBorder="1" applyAlignment="1" applyProtection="1">
      <alignment vertical="top"/>
    </xf>
    <xf numFmtId="0" fontId="17" fillId="0" borderId="2" xfId="0" applyFont="1" applyFill="1" applyBorder="1" applyAlignment="1" applyProtection="1">
      <alignment vertical="top"/>
    </xf>
    <xf numFmtId="0" fontId="0" fillId="0" borderId="14" xfId="0" applyBorder="1" applyAlignment="1" applyProtection="1">
      <alignment vertical="top"/>
    </xf>
    <xf numFmtId="0" fontId="0" fillId="0" borderId="15" xfId="0" applyBorder="1" applyAlignment="1" applyProtection="1">
      <alignment vertical="top"/>
    </xf>
    <xf numFmtId="10" fontId="5" fillId="2" borderId="8" xfId="4" applyNumberFormat="1" applyBorder="1" applyAlignment="1" applyProtection="1">
      <alignment horizontal="center" vertical="top"/>
      <protection locked="0"/>
    </xf>
    <xf numFmtId="0" fontId="20" fillId="4" borderId="0" xfId="6" applyBorder="1" applyAlignment="1" applyProtection="1">
      <alignment vertical="top"/>
    </xf>
    <xf numFmtId="0" fontId="27" fillId="4" borderId="11" xfId="6" applyFont="1" applyBorder="1" applyAlignment="1" applyProtection="1">
      <alignment horizontal="left" vertical="top"/>
    </xf>
    <xf numFmtId="0" fontId="27" fillId="4" borderId="0" xfId="6" applyFont="1" applyBorder="1" applyAlignment="1" applyProtection="1">
      <alignment vertical="top"/>
    </xf>
    <xf numFmtId="0" fontId="27" fillId="4" borderId="12" xfId="6" applyFont="1" applyBorder="1" applyAlignment="1" applyProtection="1">
      <alignment vertical="top"/>
    </xf>
    <xf numFmtId="0" fontId="0" fillId="3" borderId="2" xfId="0" applyFill="1" applyBorder="1" applyAlignment="1" applyProtection="1">
      <alignment horizontal="center" vertical="top"/>
    </xf>
    <xf numFmtId="0" fontId="0" fillId="3" borderId="14" xfId="0" applyFill="1" applyBorder="1" applyAlignment="1" applyProtection="1">
      <alignment horizontal="center" vertical="top"/>
    </xf>
    <xf numFmtId="0" fontId="0" fillId="3" borderId="15" xfId="0" applyFill="1" applyBorder="1" applyAlignment="1" applyProtection="1">
      <alignment horizontal="center" vertical="top"/>
    </xf>
    <xf numFmtId="0" fontId="11" fillId="0" borderId="2" xfId="0" applyFont="1" applyBorder="1" applyAlignment="1" applyProtection="1">
      <alignment horizontal="center" vertical="top"/>
    </xf>
    <xf numFmtId="0" fontId="11" fillId="0" borderId="14" xfId="0" applyFont="1" applyBorder="1" applyAlignment="1" applyProtection="1">
      <alignment horizontal="center" vertical="top"/>
    </xf>
    <xf numFmtId="17" fontId="5" fillId="0" borderId="14" xfId="5" applyNumberFormat="1" applyBorder="1" applyAlignment="1" applyProtection="1">
      <alignment horizontal="center" vertical="top"/>
    </xf>
    <xf numFmtId="0" fontId="5" fillId="0" borderId="14" xfId="5" applyBorder="1" applyAlignment="1" applyProtection="1">
      <alignment horizontal="center" vertical="top"/>
    </xf>
    <xf numFmtId="9" fontId="5" fillId="0" borderId="14" xfId="5" applyNumberFormat="1" applyBorder="1" applyAlignment="1" applyProtection="1">
      <alignment horizontal="center" vertical="top"/>
    </xf>
    <xf numFmtId="166" fontId="5" fillId="0" borderId="14" xfId="5" applyNumberFormat="1" applyBorder="1" applyAlignment="1" applyProtection="1">
      <alignment horizontal="center" vertical="top"/>
    </xf>
    <xf numFmtId="0" fontId="5" fillId="0" borderId="14" xfId="5" applyBorder="1" applyAlignment="1" applyProtection="1">
      <alignment vertical="top"/>
    </xf>
    <xf numFmtId="165" fontId="5" fillId="0" borderId="14" xfId="5" applyNumberFormat="1" applyBorder="1" applyAlignment="1" applyProtection="1">
      <alignment vertical="top"/>
    </xf>
    <xf numFmtId="42" fontId="5" fillId="0" borderId="15" xfId="5" applyNumberFormat="1" applyBorder="1" applyAlignment="1" applyProtection="1">
      <alignment vertical="top"/>
    </xf>
    <xf numFmtId="165" fontId="5" fillId="0" borderId="13" xfId="5" applyNumberFormat="1" applyBorder="1" applyAlignment="1" applyProtection="1">
      <alignment vertical="top"/>
    </xf>
    <xf numFmtId="168" fontId="0" fillId="0" borderId="2" xfId="0" applyNumberFormat="1" applyBorder="1" applyAlignment="1" applyProtection="1">
      <alignment vertical="top"/>
    </xf>
    <xf numFmtId="165" fontId="5" fillId="2" borderId="14" xfId="4" applyNumberFormat="1" applyBorder="1" applyAlignment="1" applyProtection="1">
      <alignment vertical="top"/>
      <protection locked="0"/>
    </xf>
    <xf numFmtId="165" fontId="5" fillId="2" borderId="15" xfId="4" applyNumberFormat="1" applyBorder="1" applyAlignment="1" applyProtection="1">
      <alignment vertical="top"/>
      <protection locked="0"/>
    </xf>
    <xf numFmtId="0" fontId="0" fillId="0" borderId="14" xfId="0" applyBorder="1" applyProtection="1"/>
    <xf numFmtId="44" fontId="5" fillId="0" borderId="14" xfId="5" applyNumberFormat="1" applyBorder="1" applyAlignment="1" applyProtection="1">
      <alignment vertical="top"/>
    </xf>
    <xf numFmtId="10" fontId="5" fillId="0" borderId="14" xfId="5" applyNumberFormat="1" applyBorder="1" applyAlignment="1" applyProtection="1">
      <alignment vertical="top"/>
    </xf>
    <xf numFmtId="165" fontId="5" fillId="0" borderId="6" xfId="5" applyNumberFormat="1" applyBorder="1" applyAlignment="1" applyProtection="1">
      <alignment vertical="top"/>
    </xf>
    <xf numFmtId="165" fontId="5" fillId="0" borderId="6" xfId="5" applyNumberFormat="1" applyFill="1" applyBorder="1" applyAlignment="1" applyProtection="1">
      <alignment vertical="top"/>
    </xf>
    <xf numFmtId="165" fontId="5" fillId="0" borderId="2" xfId="5" applyNumberFormat="1" applyBorder="1" applyAlignment="1" applyProtection="1">
      <alignment vertical="top"/>
    </xf>
    <xf numFmtId="165" fontId="5" fillId="0" borderId="1" xfId="5" applyNumberFormat="1" applyBorder="1" applyAlignment="1" applyProtection="1">
      <alignment vertical="top"/>
    </xf>
    <xf numFmtId="165" fontId="5" fillId="0" borderId="15" xfId="5" applyNumberFormat="1" applyBorder="1" applyAlignment="1" applyProtection="1">
      <alignment vertical="top"/>
    </xf>
    <xf numFmtId="0" fontId="20" fillId="4" borderId="0" xfId="6" applyBorder="1" applyAlignment="1" applyProtection="1">
      <alignment horizontal="left" vertical="top" indent="1"/>
    </xf>
    <xf numFmtId="165" fontId="20" fillId="4" borderId="1" xfId="6" applyNumberFormat="1" applyBorder="1" applyAlignment="1" applyProtection="1">
      <alignment vertical="top"/>
    </xf>
    <xf numFmtId="165" fontId="20" fillId="4" borderId="15" xfId="6" applyNumberFormat="1" applyBorder="1" applyAlignment="1" applyProtection="1">
      <alignment vertical="top"/>
    </xf>
    <xf numFmtId="0" fontId="27" fillId="4" borderId="0" xfId="6" applyFont="1" applyBorder="1" applyAlignment="1" applyProtection="1">
      <alignment horizontal="left" vertical="top" indent="1"/>
    </xf>
    <xf numFmtId="165" fontId="20" fillId="4" borderId="0" xfId="6" applyNumberFormat="1" applyBorder="1" applyAlignment="1" applyProtection="1">
      <alignment vertical="top"/>
    </xf>
    <xf numFmtId="165" fontId="20" fillId="4" borderId="14" xfId="6" applyNumberFormat="1" applyBorder="1" applyAlignment="1" applyProtection="1">
      <alignment vertical="top"/>
    </xf>
    <xf numFmtId="0" fontId="0" fillId="0" borderId="0" xfId="0" applyFont="1" applyBorder="1" applyAlignment="1" applyProtection="1">
      <alignment vertical="top"/>
    </xf>
    <xf numFmtId="0" fontId="3" fillId="0" borderId="0" xfId="0" applyFont="1" applyFill="1" applyBorder="1" applyAlignment="1" applyProtection="1">
      <alignment horizontal="center" wrapText="1"/>
    </xf>
    <xf numFmtId="0" fontId="3" fillId="0" borderId="1" xfId="0" applyFont="1" applyFill="1" applyBorder="1" applyAlignment="1" applyProtection="1">
      <alignment horizontal="center" wrapText="1"/>
    </xf>
    <xf numFmtId="0" fontId="3" fillId="0" borderId="1" xfId="0" applyFont="1" applyFill="1" applyBorder="1" applyAlignment="1" applyProtection="1">
      <alignment horizontal="center"/>
    </xf>
    <xf numFmtId="0" fontId="3"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3" fillId="0" borderId="0" xfId="0" applyFont="1" applyAlignment="1" applyProtection="1">
      <alignment horizontal="left"/>
    </xf>
    <xf numFmtId="0" fontId="3" fillId="0" borderId="9" xfId="0" applyFont="1" applyBorder="1" applyAlignment="1" applyProtection="1">
      <alignment horizontal="center" vertical="top"/>
    </xf>
    <xf numFmtId="0" fontId="3" fillId="0" borderId="5" xfId="0" applyFont="1" applyBorder="1" applyAlignment="1" applyProtection="1">
      <alignment horizontal="center" vertical="top"/>
    </xf>
    <xf numFmtId="0" fontId="3" fillId="0" borderId="10" xfId="0" applyFont="1" applyBorder="1" applyAlignment="1" applyProtection="1">
      <alignment horizontal="center" vertical="top"/>
    </xf>
    <xf numFmtId="0" fontId="26" fillId="0" borderId="9" xfId="0" applyFont="1" applyFill="1" applyBorder="1" applyAlignment="1" applyProtection="1">
      <alignment horizontal="center" vertical="center"/>
    </xf>
    <xf numFmtId="0" fontId="26" fillId="0" borderId="5" xfId="0" applyFont="1" applyFill="1" applyBorder="1" applyAlignment="1" applyProtection="1">
      <alignment horizontal="center" vertical="center"/>
    </xf>
    <xf numFmtId="0" fontId="0" fillId="0" borderId="0" xfId="0" applyBorder="1" applyAlignment="1" applyProtection="1">
      <alignment horizontal="left" vertical="top"/>
    </xf>
  </cellXfs>
  <cellStyles count="7">
    <cellStyle name="Bad" xfId="6" builtinId="27"/>
    <cellStyle name="Comma" xfId="1" builtinId="3"/>
    <cellStyle name="Currency" xfId="2" builtinId="4"/>
    <cellStyle name="Good" xfId="4" builtinId="26" customBuiltin="1"/>
    <cellStyle name="Neutral" xfId="5" builtinId="28" customBuiltin="1"/>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0"/>
  <sheetViews>
    <sheetView topLeftCell="A21" zoomScaleNormal="100" workbookViewId="0">
      <selection activeCell="G39" sqref="G39"/>
    </sheetView>
  </sheetViews>
  <sheetFormatPr defaultRowHeight="15" x14ac:dyDescent="0.25"/>
  <cols>
    <col min="1" max="1" width="4.140625" customWidth="1"/>
  </cols>
  <sheetData>
    <row r="2" spans="1:13" x14ac:dyDescent="0.25">
      <c r="A2" s="2" t="s">
        <v>142</v>
      </c>
    </row>
    <row r="3" spans="1:13" x14ac:dyDescent="0.25">
      <c r="A3" t="s">
        <v>141</v>
      </c>
      <c r="B3" t="s">
        <v>247</v>
      </c>
    </row>
    <row r="4" spans="1:13" x14ac:dyDescent="0.25">
      <c r="A4" t="s">
        <v>226</v>
      </c>
      <c r="B4" s="6" t="s">
        <v>233</v>
      </c>
      <c r="C4" s="6"/>
      <c r="D4" s="6"/>
      <c r="E4" s="6"/>
      <c r="F4" s="6"/>
      <c r="G4" s="6"/>
    </row>
    <row r="5" spans="1:13" x14ac:dyDescent="0.25">
      <c r="A5" t="s">
        <v>227</v>
      </c>
      <c r="B5" t="s">
        <v>230</v>
      </c>
    </row>
    <row r="6" spans="1:13" x14ac:dyDescent="0.25">
      <c r="A6" t="s">
        <v>228</v>
      </c>
      <c r="B6" s="243" t="s">
        <v>225</v>
      </c>
      <c r="C6" s="244"/>
      <c r="D6" s="244"/>
      <c r="E6" s="244"/>
      <c r="F6" s="244"/>
      <c r="G6" s="244"/>
      <c r="H6" s="4"/>
      <c r="I6" s="4"/>
      <c r="J6" s="4"/>
      <c r="K6" s="4"/>
    </row>
    <row r="7" spans="1:13" x14ac:dyDescent="0.25">
      <c r="A7" t="s">
        <v>229</v>
      </c>
      <c r="B7" s="4" t="s">
        <v>231</v>
      </c>
      <c r="C7" s="4"/>
      <c r="D7" s="4"/>
      <c r="E7" s="4"/>
      <c r="F7" s="4"/>
      <c r="G7" s="4"/>
      <c r="H7" s="4"/>
      <c r="I7" s="4"/>
      <c r="J7" s="4"/>
      <c r="K7" s="4"/>
    </row>
    <row r="8" spans="1:13" x14ac:dyDescent="0.25">
      <c r="B8" s="4"/>
      <c r="C8" s="4"/>
      <c r="D8" s="4"/>
      <c r="E8" s="4"/>
      <c r="F8" s="4"/>
      <c r="G8" s="4"/>
      <c r="H8" s="4"/>
      <c r="I8" s="4"/>
      <c r="J8" s="4"/>
      <c r="K8" s="4"/>
    </row>
    <row r="9" spans="1:13" x14ac:dyDescent="0.25">
      <c r="B9" s="244"/>
      <c r="C9" s="4"/>
      <c r="D9" s="4"/>
      <c r="E9" s="4"/>
      <c r="F9" s="4"/>
      <c r="G9" s="4"/>
      <c r="H9" s="4"/>
      <c r="I9" s="4"/>
      <c r="J9" s="4"/>
      <c r="K9" s="4"/>
    </row>
    <row r="11" spans="1:13" x14ac:dyDescent="0.25">
      <c r="L11" s="29"/>
      <c r="M11" s="29"/>
    </row>
    <row r="12" spans="1:13" x14ac:dyDescent="0.25">
      <c r="A12" s="32" t="s">
        <v>300</v>
      </c>
      <c r="C12" s="29"/>
      <c r="D12" s="29"/>
      <c r="E12" s="29"/>
      <c r="F12" s="29"/>
      <c r="G12" s="55"/>
      <c r="H12" s="54"/>
      <c r="I12" s="29"/>
      <c r="J12" s="29"/>
      <c r="K12" s="29"/>
      <c r="M12" s="29"/>
    </row>
    <row r="13" spans="1:13" x14ac:dyDescent="0.25">
      <c r="A13" s="32" t="s">
        <v>62</v>
      </c>
      <c r="C13" s="29"/>
      <c r="D13" s="29"/>
      <c r="E13" s="29"/>
      <c r="F13" s="29"/>
      <c r="G13" s="29"/>
      <c r="H13" s="29"/>
      <c r="M13" s="29"/>
    </row>
    <row r="14" spans="1:13" x14ac:dyDescent="0.25">
      <c r="A14" s="29" t="s">
        <v>48</v>
      </c>
      <c r="C14" s="29" t="s">
        <v>50</v>
      </c>
      <c r="D14" s="29"/>
      <c r="E14" s="29"/>
      <c r="F14" s="29"/>
      <c r="G14" s="29"/>
      <c r="H14" s="29"/>
      <c r="M14" s="29"/>
    </row>
    <row r="15" spans="1:13" ht="12" customHeight="1" x14ac:dyDescent="0.25">
      <c r="A15" s="29" t="s">
        <v>49</v>
      </c>
      <c r="C15" s="29" t="s">
        <v>236</v>
      </c>
      <c r="D15" s="29"/>
      <c r="E15" s="29"/>
      <c r="F15" s="29"/>
      <c r="G15" s="29"/>
      <c r="H15" s="29"/>
      <c r="M15" s="29"/>
    </row>
    <row r="16" spans="1:13" x14ac:dyDescent="0.25">
      <c r="A16" s="29" t="s">
        <v>63</v>
      </c>
      <c r="C16" s="29" t="s">
        <v>235</v>
      </c>
      <c r="D16" s="29"/>
      <c r="E16" s="29"/>
      <c r="F16" s="29"/>
      <c r="G16" s="29"/>
      <c r="H16" s="29"/>
      <c r="M16" s="29"/>
    </row>
    <row r="17" spans="1:13" x14ac:dyDescent="0.25">
      <c r="A17" s="32" t="s">
        <v>221</v>
      </c>
      <c r="C17" s="29"/>
      <c r="D17" s="29"/>
      <c r="E17" s="29"/>
      <c r="F17" s="29"/>
      <c r="G17" s="29"/>
      <c r="H17" s="29"/>
      <c r="M17" s="29"/>
    </row>
    <row r="18" spans="1:13" x14ac:dyDescent="0.25">
      <c r="A18" s="29" t="s">
        <v>146</v>
      </c>
      <c r="C18" s="29" t="s">
        <v>147</v>
      </c>
      <c r="D18" s="29"/>
      <c r="E18" s="29"/>
      <c r="F18" s="29"/>
      <c r="G18" s="29"/>
      <c r="H18" s="29"/>
      <c r="M18" s="29"/>
    </row>
    <row r="19" spans="1:13" x14ac:dyDescent="0.25">
      <c r="A19" s="29" t="s">
        <v>237</v>
      </c>
      <c r="C19" s="29" t="s">
        <v>238</v>
      </c>
      <c r="D19" s="29"/>
      <c r="E19" s="29"/>
      <c r="F19" s="29"/>
      <c r="G19" s="29"/>
      <c r="H19" s="29"/>
    </row>
    <row r="20" spans="1:13" x14ac:dyDescent="0.25">
      <c r="A20" s="32" t="s">
        <v>51</v>
      </c>
      <c r="C20" s="29"/>
      <c r="D20" s="29"/>
      <c r="E20" s="29"/>
    </row>
    <row r="21" spans="1:13" x14ac:dyDescent="0.25">
      <c r="A21" s="29" t="s">
        <v>52</v>
      </c>
      <c r="C21" s="29" t="s">
        <v>53</v>
      </c>
      <c r="D21" s="29"/>
      <c r="E21" s="29"/>
    </row>
    <row r="22" spans="1:13" ht="20.25" x14ac:dyDescent="0.5">
      <c r="A22" s="29" t="s">
        <v>54</v>
      </c>
      <c r="C22" s="29" t="s">
        <v>251</v>
      </c>
      <c r="D22" s="29"/>
      <c r="E22" s="29"/>
    </row>
    <row r="23" spans="1:13" x14ac:dyDescent="0.25">
      <c r="A23" s="29" t="s">
        <v>56</v>
      </c>
      <c r="C23" s="29" t="s">
        <v>57</v>
      </c>
      <c r="D23" s="29"/>
      <c r="E23" s="29"/>
    </row>
    <row r="24" spans="1:13" x14ac:dyDescent="0.25">
      <c r="A24" s="29" t="s">
        <v>239</v>
      </c>
      <c r="C24" s="29" t="s">
        <v>240</v>
      </c>
      <c r="D24" s="29"/>
      <c r="E24" s="29"/>
    </row>
    <row r="25" spans="1:13" x14ac:dyDescent="0.25">
      <c r="A25" s="242" t="s">
        <v>248</v>
      </c>
      <c r="C25" s="29" t="s">
        <v>249</v>
      </c>
    </row>
    <row r="26" spans="1:13" x14ac:dyDescent="0.25">
      <c r="A26" s="29" t="s">
        <v>145</v>
      </c>
      <c r="C26" s="29" t="s">
        <v>250</v>
      </c>
      <c r="D26" s="29"/>
      <c r="E26" s="29"/>
    </row>
    <row r="27" spans="1:13" x14ac:dyDescent="0.25">
      <c r="A27" s="29" t="s">
        <v>241</v>
      </c>
      <c r="C27" s="29" t="s">
        <v>242</v>
      </c>
      <c r="D27" s="29"/>
      <c r="E27" s="29"/>
    </row>
    <row r="28" spans="1:13" x14ac:dyDescent="0.25">
      <c r="A28" s="29" t="s">
        <v>197</v>
      </c>
      <c r="C28" s="29" t="s">
        <v>198</v>
      </c>
    </row>
    <row r="29" spans="1:13" x14ac:dyDescent="0.25">
      <c r="A29" s="29" t="s">
        <v>243</v>
      </c>
      <c r="C29" s="29" t="s">
        <v>252</v>
      </c>
    </row>
    <row r="30" spans="1:13" x14ac:dyDescent="0.25">
      <c r="A30" s="29" t="s">
        <v>244</v>
      </c>
      <c r="C30" s="29" t="s">
        <v>245</v>
      </c>
    </row>
    <row r="31" spans="1:13" x14ac:dyDescent="0.25">
      <c r="A31" s="29" t="s">
        <v>253</v>
      </c>
      <c r="C31" s="29" t="s">
        <v>254</v>
      </c>
    </row>
    <row r="32" spans="1:13" x14ac:dyDescent="0.25">
      <c r="A32" s="29" t="s">
        <v>275</v>
      </c>
      <c r="C32" s="29" t="s">
        <v>276</v>
      </c>
    </row>
    <row r="33" spans="1:3" x14ac:dyDescent="0.25">
      <c r="A33" s="29" t="s">
        <v>290</v>
      </c>
      <c r="C33" s="29" t="s">
        <v>291</v>
      </c>
    </row>
    <row r="36" spans="1:3" x14ac:dyDescent="0.25">
      <c r="A36" t="s">
        <v>301</v>
      </c>
      <c r="C36" t="s">
        <v>302</v>
      </c>
    </row>
    <row r="37" spans="1:3" x14ac:dyDescent="0.25">
      <c r="C37" t="s">
        <v>303</v>
      </c>
    </row>
    <row r="38" spans="1:3" x14ac:dyDescent="0.25">
      <c r="C38" t="s">
        <v>304</v>
      </c>
    </row>
    <row r="39" spans="1:3" x14ac:dyDescent="0.25">
      <c r="C39" t="s">
        <v>305</v>
      </c>
    </row>
    <row r="40" spans="1:3" x14ac:dyDescent="0.25">
      <c r="C40" t="s">
        <v>306</v>
      </c>
    </row>
  </sheetData>
  <pageMargins left="0.25" right="0.25" top="0.75" bottom="0.75" header="0.3" footer="0.3"/>
  <pageSetup scale="7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69"/>
  <sheetViews>
    <sheetView zoomScaleNormal="100" workbookViewId="0">
      <selection activeCell="E36" sqref="E36"/>
    </sheetView>
  </sheetViews>
  <sheetFormatPr defaultColWidth="9.140625" defaultRowHeight="15" x14ac:dyDescent="0.25"/>
  <cols>
    <col min="1" max="1" width="41" style="29" customWidth="1"/>
    <col min="2" max="2" width="15.7109375" style="29" customWidth="1"/>
    <col min="3" max="3" width="11.7109375" style="29" bestFit="1" customWidth="1"/>
    <col min="4" max="4" width="1.5703125" style="29" customWidth="1"/>
    <col min="5" max="5" width="40.140625" style="29" customWidth="1"/>
    <col min="6" max="6" width="13.42578125" style="29" customWidth="1"/>
    <col min="7" max="8" width="12.5703125" style="29" customWidth="1"/>
    <col min="9" max="9" width="12.5703125" style="41" customWidth="1"/>
    <col min="10" max="10" width="15.7109375" style="33" customWidth="1"/>
    <col min="11" max="11" width="3.42578125" style="54" customWidth="1"/>
    <col min="12" max="16384" width="9.140625" style="29"/>
  </cols>
  <sheetData>
    <row r="1" spans="1:11" ht="23.25" customHeight="1" x14ac:dyDescent="0.3">
      <c r="A1" s="154" t="s">
        <v>260</v>
      </c>
      <c r="B1" s="227" t="s">
        <v>232</v>
      </c>
      <c r="C1" s="6"/>
      <c r="D1"/>
      <c r="E1"/>
    </row>
    <row r="2" spans="1:11" x14ac:dyDescent="0.25">
      <c r="A2" s="34" t="s">
        <v>118</v>
      </c>
      <c r="B2" s="43"/>
      <c r="C2" s="31"/>
      <c r="D2" s="31"/>
      <c r="E2" s="32" t="s">
        <v>117</v>
      </c>
      <c r="F2" s="46"/>
      <c r="G2" s="45"/>
      <c r="H2" s="44"/>
      <c r="I2" s="47"/>
      <c r="J2" s="54"/>
      <c r="K2" s="29"/>
    </row>
    <row r="3" spans="1:11" x14ac:dyDescent="0.25">
      <c r="A3" s="92" t="s">
        <v>127</v>
      </c>
      <c r="B3" s="210"/>
      <c r="C3" s="88"/>
      <c r="E3" s="195" t="s">
        <v>1</v>
      </c>
      <c r="F3" s="210"/>
      <c r="G3" s="210" t="s">
        <v>45</v>
      </c>
      <c r="H3" s="210" t="s">
        <v>46</v>
      </c>
      <c r="I3" s="210" t="s">
        <v>47</v>
      </c>
      <c r="J3" s="54"/>
      <c r="K3" s="29"/>
    </row>
    <row r="4" spans="1:11" x14ac:dyDescent="0.25">
      <c r="A4" s="82" t="s">
        <v>12</v>
      </c>
      <c r="B4" s="28"/>
      <c r="C4" s="37" t="str">
        <f>IF(ISERROR(B4/$B$19),"",B4/$B$19)</f>
        <v/>
      </c>
      <c r="E4" s="82" t="s">
        <v>104</v>
      </c>
      <c r="F4" s="151"/>
      <c r="G4" s="35">
        <f>IF(ISERROR(F4/'Project Specs. &amp; Rents'!B$21),"",F4/'Project Specs. &amp; Rents'!B$21)</f>
        <v>0</v>
      </c>
      <c r="H4" s="35">
        <f>IF(ISERROR(F4/'Project Specs. &amp; Rents'!$B$22),"",F4/'Project Specs. &amp; Rents'!$B$22)</f>
        <v>0</v>
      </c>
      <c r="I4" s="36">
        <f>IF(ISERROR(F4/'Project Specs. &amp; Rents'!$B$17),"",F4/'Project Specs. &amp; Rents'!$B$17)</f>
        <v>0</v>
      </c>
      <c r="J4" s="54"/>
      <c r="K4" s="29"/>
    </row>
    <row r="5" spans="1:11" ht="15" customHeight="1" x14ac:dyDescent="0.25">
      <c r="A5" s="82" t="s">
        <v>13</v>
      </c>
      <c r="B5" s="28"/>
      <c r="C5" s="37" t="str">
        <f>IF(ISERROR(B5/$B$19),"",B5/$B$19)</f>
        <v/>
      </c>
      <c r="E5" s="82" t="s">
        <v>7</v>
      </c>
      <c r="F5" s="151"/>
      <c r="G5" s="35">
        <f>IF(ISERROR(F5/'Project Specs. &amp; Rents'!B$21),"",F5/'Project Specs. &amp; Rents'!B$21)</f>
        <v>0</v>
      </c>
      <c r="H5" s="35">
        <f>IF(ISERROR(F5/'Project Specs. &amp; Rents'!$B$22),"",F5/'Project Specs. &amp; Rents'!$B$22)</f>
        <v>0</v>
      </c>
      <c r="I5" s="36">
        <f>IF(ISERROR(F5/'Project Specs. &amp; Rents'!$B$17),"",F5/'Project Specs. &amp; Rents'!$B$17)</f>
        <v>0</v>
      </c>
      <c r="J5" s="54"/>
      <c r="K5" s="29"/>
    </row>
    <row r="6" spans="1:11" x14ac:dyDescent="0.25">
      <c r="A6" s="83" t="s">
        <v>167</v>
      </c>
      <c r="B6" s="28"/>
      <c r="C6" s="37" t="str">
        <f>IF(ISERROR(B6/$B$19),"",B6/$B$19)</f>
        <v/>
      </c>
      <c r="D6" s="39"/>
      <c r="E6" s="82" t="s">
        <v>160</v>
      </c>
      <c r="F6" s="151"/>
      <c r="G6" s="35">
        <f>IF(ISERROR(F6/'Project Specs. &amp; Rents'!B$21),"",F6/'Project Specs. &amp; Rents'!B$21)</f>
        <v>0</v>
      </c>
      <c r="H6" s="35">
        <f>IF(ISERROR(F6/'Project Specs. &amp; Rents'!$B$22),"",F6/'Project Specs. &amp; Rents'!$B$22)</f>
        <v>0</v>
      </c>
      <c r="I6" s="36">
        <f>IF(ISERROR(F6/'Project Specs. &amp; Rents'!$B$17),"",F6/'Project Specs. &amp; Rents'!$B$17)</f>
        <v>0</v>
      </c>
      <c r="J6" s="54"/>
      <c r="K6" s="29"/>
    </row>
    <row r="7" spans="1:11" x14ac:dyDescent="0.25">
      <c r="A7" s="83" t="s">
        <v>167</v>
      </c>
      <c r="B7" s="86"/>
      <c r="C7" s="37" t="str">
        <f>IF(ISERROR(B7/$B$19),"",B7/$B$19)</f>
        <v/>
      </c>
      <c r="D7" s="72"/>
      <c r="E7" s="82" t="s">
        <v>8</v>
      </c>
      <c r="F7" s="151"/>
      <c r="G7" s="35">
        <f>IF(ISERROR(F7/'Project Specs. &amp; Rents'!B$21),"",F7/'Project Specs. &amp; Rents'!B$21)</f>
        <v>0</v>
      </c>
      <c r="H7" s="35">
        <f>IF(ISERROR(F7/'Project Specs. &amp; Rents'!$B$22),"",F7/'Project Specs. &amp; Rents'!$B$22)</f>
        <v>0</v>
      </c>
      <c r="I7" s="36">
        <f>IF(ISERROR(F7/'Project Specs. &amp; Rents'!$B$17),"",F7/'Project Specs. &amp; Rents'!$B$17)</f>
        <v>0</v>
      </c>
      <c r="J7" s="54"/>
      <c r="K7" s="29"/>
    </row>
    <row r="8" spans="1:11" x14ac:dyDescent="0.25">
      <c r="A8" s="87" t="s">
        <v>120</v>
      </c>
      <c r="B8" s="84">
        <f>SUM(B4:B5)+SUM(B6:B7)</f>
        <v>0</v>
      </c>
      <c r="C8" s="85" t="str">
        <f>IF(ISERROR(B8/$B$19),"",B8/$B$19)</f>
        <v/>
      </c>
      <c r="D8" s="79"/>
      <c r="E8" s="82" t="s">
        <v>0</v>
      </c>
      <c r="F8" s="151"/>
      <c r="G8" s="35">
        <f>IF(ISERROR(F8/'Project Specs. &amp; Rents'!B$21),"",F8/'Project Specs. &amp; Rents'!B$21)</f>
        <v>0</v>
      </c>
      <c r="H8" s="35">
        <f>IF(ISERROR(F8/'Project Specs. &amp; Rents'!$B$22),"",F8/'Project Specs. &amp; Rents'!$B$22)</f>
        <v>0</v>
      </c>
      <c r="I8" s="36">
        <f>IF(ISERROR(F8/'Project Specs. &amp; Rents'!$B$17),"",F8/'Project Specs. &amp; Rents'!$B$17)</f>
        <v>0</v>
      </c>
      <c r="J8" s="54"/>
      <c r="K8" s="29"/>
    </row>
    <row r="9" spans="1:11" x14ac:dyDescent="0.25">
      <c r="A9" s="92" t="s">
        <v>168</v>
      </c>
      <c r="B9" s="211"/>
      <c r="C9" s="213"/>
      <c r="D9" s="72"/>
      <c r="E9" s="82" t="s">
        <v>60</v>
      </c>
      <c r="F9" s="151"/>
      <c r="G9" s="35">
        <f>IF(ISERROR(F9/'Project Specs. &amp; Rents'!B$21),"",F9/'Project Specs. &amp; Rents'!B$21)</f>
        <v>0</v>
      </c>
      <c r="H9" s="35">
        <f>IF(ISERROR(F9/'Project Specs. &amp; Rents'!$B$22),"",F9/'Project Specs. &amp; Rents'!$B$22)</f>
        <v>0</v>
      </c>
      <c r="I9" s="36">
        <f>IF(ISERROR(F9/'Project Specs. &amp; Rents'!$B$17),"",F9/'Project Specs. &amp; Rents'!$B$17)</f>
        <v>0</v>
      </c>
      <c r="J9" s="54"/>
      <c r="K9" s="29"/>
    </row>
    <row r="10" spans="1:11" x14ac:dyDescent="0.25">
      <c r="A10" s="82" t="s">
        <v>14</v>
      </c>
      <c r="B10" s="28"/>
      <c r="C10" s="37" t="str">
        <f t="shared" ref="C10:C16" si="0">IF(ISERROR(B10/$B$19),"",B10/$B$19)</f>
        <v/>
      </c>
      <c r="D10" s="72"/>
      <c r="E10" s="82" t="s">
        <v>2</v>
      </c>
      <c r="F10" s="151"/>
      <c r="G10" s="35">
        <f>IF(ISERROR(F10/'Project Specs. &amp; Rents'!B$21),"",F10/'Project Specs. &amp; Rents'!B$21)</f>
        <v>0</v>
      </c>
      <c r="H10" s="35">
        <f>IF(ISERROR(F10/'Project Specs. &amp; Rents'!$B$22),"",F10/'Project Specs. &amp; Rents'!$B$22)</f>
        <v>0</v>
      </c>
      <c r="I10" s="36">
        <f>IF(ISERROR(F10/'Project Specs. &amp; Rents'!$B$17),"",F10/'Project Specs. &amp; Rents'!$B$17)</f>
        <v>0</v>
      </c>
      <c r="J10" s="54"/>
      <c r="K10" s="29"/>
    </row>
    <row r="11" spans="1:11" x14ac:dyDescent="0.25">
      <c r="A11" s="82" t="s">
        <v>219</v>
      </c>
      <c r="B11" s="28"/>
      <c r="C11" s="37" t="str">
        <f t="shared" si="0"/>
        <v/>
      </c>
      <c r="D11" s="72"/>
      <c r="E11" s="82" t="s">
        <v>6</v>
      </c>
      <c r="F11" s="151"/>
      <c r="G11" s="35">
        <f>IF(ISERROR(F11/'Project Specs. &amp; Rents'!B$21),"",F11/'Project Specs. &amp; Rents'!B$21)</f>
        <v>0</v>
      </c>
      <c r="H11" s="35">
        <f>IF(ISERROR(F11/'Project Specs. &amp; Rents'!$B$22),"",F11/'Project Specs. &amp; Rents'!$B$22)</f>
        <v>0</v>
      </c>
      <c r="I11" s="36">
        <f>IF(ISERROR(F11/'Project Specs. &amp; Rents'!$B$17),"",F11/'Project Specs. &amp; Rents'!$B$17)</f>
        <v>0</v>
      </c>
      <c r="J11" s="54"/>
      <c r="K11" s="29"/>
    </row>
    <row r="12" spans="1:11" x14ac:dyDescent="0.25">
      <c r="A12" s="82" t="s">
        <v>220</v>
      </c>
      <c r="B12" s="28"/>
      <c r="C12" s="37" t="str">
        <f t="shared" si="0"/>
        <v/>
      </c>
      <c r="D12" s="72"/>
      <c r="E12" s="82" t="s">
        <v>11</v>
      </c>
      <c r="F12" s="151"/>
      <c r="G12" s="35">
        <f>IF(ISERROR(F12/'Project Specs. &amp; Rents'!B$21),"",F12/'Project Specs. &amp; Rents'!B$21)</f>
        <v>0</v>
      </c>
      <c r="H12" s="35">
        <f>IF(ISERROR(F12/'Project Specs. &amp; Rents'!$B$22),"",F12/'Project Specs. &amp; Rents'!$B$22)</f>
        <v>0</v>
      </c>
      <c r="I12" s="36">
        <f>IF(ISERROR(F12/'Project Specs. &amp; Rents'!$B$17),"",F12/'Project Specs. &amp; Rents'!$B$17)</f>
        <v>0</v>
      </c>
      <c r="J12" s="54"/>
      <c r="K12" s="29"/>
    </row>
    <row r="13" spans="1:11" x14ac:dyDescent="0.25">
      <c r="A13" s="82" t="s">
        <v>186</v>
      </c>
      <c r="B13" s="28"/>
      <c r="C13" s="37" t="str">
        <f t="shared" si="0"/>
        <v/>
      </c>
      <c r="D13" s="80"/>
      <c r="E13" s="82" t="s">
        <v>234</v>
      </c>
      <c r="F13" s="151"/>
      <c r="G13" s="35"/>
      <c r="H13" s="35"/>
      <c r="I13" s="36"/>
      <c r="J13" s="54"/>
      <c r="K13" s="29"/>
    </row>
    <row r="14" spans="1:11" x14ac:dyDescent="0.25">
      <c r="A14" s="83" t="s">
        <v>255</v>
      </c>
      <c r="B14" s="28"/>
      <c r="C14" s="37" t="str">
        <f t="shared" si="0"/>
        <v/>
      </c>
      <c r="D14" s="72"/>
      <c r="E14" s="83" t="s">
        <v>256</v>
      </c>
      <c r="F14" s="151"/>
      <c r="G14" s="35">
        <f>IF(ISERROR(F14/'Project Specs. &amp; Rents'!B$21),"",F14/'Project Specs. &amp; Rents'!B$21)</f>
        <v>0</v>
      </c>
      <c r="H14" s="35">
        <f>IF(ISERROR(F14/'Project Specs. &amp; Rents'!$B$22),"",F14/'Project Specs. &amp; Rents'!$B$22)</f>
        <v>0</v>
      </c>
      <c r="I14" s="36">
        <f>IF(ISERROR(F14/'Project Specs. &amp; Rents'!$B$17),"",F14/'Project Specs. &amp; Rents'!$B$17)</f>
        <v>0</v>
      </c>
      <c r="J14" s="54"/>
      <c r="K14" s="29"/>
    </row>
    <row r="15" spans="1:11" x14ac:dyDescent="0.25">
      <c r="A15" s="83" t="s">
        <v>255</v>
      </c>
      <c r="B15" s="28"/>
      <c r="C15" s="37" t="str">
        <f t="shared" si="0"/>
        <v/>
      </c>
      <c r="D15" s="81"/>
      <c r="E15" s="83" t="s">
        <v>256</v>
      </c>
      <c r="F15" s="152"/>
      <c r="G15" s="35">
        <f>IF(ISERROR(F15/'Project Specs. &amp; Rents'!B$21),"",F15/'Project Specs. &amp; Rents'!B$21)</f>
        <v>0</v>
      </c>
      <c r="H15" s="35">
        <f>IF(ISERROR(F15/'Project Specs. &amp; Rents'!$B$22),"",F15/'Project Specs. &amp; Rents'!$B$22)</f>
        <v>0</v>
      </c>
      <c r="I15" s="36">
        <f>IF(ISERROR(F15/'Project Specs. &amp; Rents'!$B$17),"",F15/'Project Specs. &amp; Rents'!$B$17)</f>
        <v>0</v>
      </c>
      <c r="J15" s="54"/>
      <c r="K15" s="29"/>
    </row>
    <row r="16" spans="1:11" x14ac:dyDescent="0.25">
      <c r="A16" s="83" t="s">
        <v>255</v>
      </c>
      <c r="B16" s="86"/>
      <c r="C16" s="37" t="str">
        <f t="shared" si="0"/>
        <v/>
      </c>
      <c r="D16" s="79"/>
      <c r="E16" s="195" t="s">
        <v>61</v>
      </c>
      <c r="F16" s="208"/>
      <c r="G16" s="209"/>
      <c r="H16" s="209"/>
      <c r="I16" s="209"/>
      <c r="J16" s="54"/>
      <c r="K16" s="29"/>
    </row>
    <row r="17" spans="1:11" x14ac:dyDescent="0.25">
      <c r="A17" s="87" t="s">
        <v>121</v>
      </c>
      <c r="B17" s="84">
        <f>SUM(B10:B13)+SUM(B14:B16)</f>
        <v>0</v>
      </c>
      <c r="C17" s="85" t="str">
        <f>IF(ISERROR(B17/$B$19),"",B17/$B$19)</f>
        <v/>
      </c>
      <c r="D17" s="72"/>
      <c r="E17" s="82" t="s">
        <v>161</v>
      </c>
      <c r="F17" s="151"/>
      <c r="G17" s="35">
        <f>IF(ISERROR(F17/'Project Specs. &amp; Rents'!B$21),"",F17/'Project Specs. &amp; Rents'!B$21)</f>
        <v>0</v>
      </c>
      <c r="H17" s="35">
        <f>IF(ISERROR(F17/'Project Specs. &amp; Rents'!$B$22),"",F17/'Project Specs. &amp; Rents'!$B$22)</f>
        <v>0</v>
      </c>
      <c r="I17" s="36">
        <f>IF(ISERROR(F17/'Project Specs. &amp; Rents'!$B$17),"",F17/'Project Specs. &amp; Rents'!$B$17)</f>
        <v>0</v>
      </c>
      <c r="J17" s="54"/>
      <c r="K17" s="29"/>
    </row>
    <row r="18" spans="1:11" x14ac:dyDescent="0.25">
      <c r="A18" s="146" t="s">
        <v>169</v>
      </c>
      <c r="B18" s="42">
        <f>F35-(B8+B17)</f>
        <v>0</v>
      </c>
      <c r="C18" s="85" t="str">
        <f>IF(ISERROR(B18/$B$19),"",B18/$B$19)</f>
        <v/>
      </c>
      <c r="D18" s="79"/>
      <c r="E18" s="82" t="s">
        <v>162</v>
      </c>
      <c r="F18" s="151"/>
      <c r="G18" s="35">
        <f>IF(ISERROR(F18/'Project Specs. &amp; Rents'!B$21),"",F18/'Project Specs. &amp; Rents'!B$21)</f>
        <v>0</v>
      </c>
      <c r="H18" s="35">
        <f>IF(ISERROR(F18/'Project Specs. &amp; Rents'!$B$22),"",F18/'Project Specs. &amp; Rents'!$B$22)</f>
        <v>0</v>
      </c>
      <c r="I18" s="36">
        <f>IF(ISERROR(F18/'Project Specs. &amp; Rents'!$B$17),"",F18/'Project Specs. &amp; Rents'!$B$17)</f>
        <v>0</v>
      </c>
      <c r="J18" s="54"/>
      <c r="K18" s="29"/>
    </row>
    <row r="19" spans="1:11" x14ac:dyDescent="0.25">
      <c r="A19" s="91" t="s">
        <v>30</v>
      </c>
      <c r="B19" s="84">
        <f>B8+B17+B18</f>
        <v>0</v>
      </c>
      <c r="C19" s="85" t="str">
        <f>IF(ISERROR(+C18+C17+C8),"",+C18+C17+C8)</f>
        <v/>
      </c>
      <c r="D19" s="79"/>
      <c r="E19" s="245" t="s">
        <v>257</v>
      </c>
      <c r="F19" s="246"/>
      <c r="G19" s="35">
        <f>IF(ISERROR(F19/'Project Specs. &amp; Rents'!B$21),"",F19/'Project Specs. &amp; Rents'!B$21)</f>
        <v>0</v>
      </c>
      <c r="H19" s="35">
        <f>IF(ISERROR(F19/'Project Specs. &amp; Rents'!$B$22),"",F19/'Project Specs. &amp; Rents'!$B$22)</f>
        <v>0</v>
      </c>
      <c r="I19" s="36">
        <f>IF(ISERROR(F19/'Project Specs. &amp; Rents'!$B$17),"",F19/'Project Specs. &amp; Rents'!$B$17)</f>
        <v>0</v>
      </c>
      <c r="J19" s="54"/>
      <c r="K19" s="29"/>
    </row>
    <row r="20" spans="1:11" x14ac:dyDescent="0.25">
      <c r="A20" s="148"/>
      <c r="B20" s="149"/>
      <c r="C20" s="150"/>
      <c r="D20" s="79"/>
      <c r="E20" s="245" t="s">
        <v>258</v>
      </c>
      <c r="F20" s="246"/>
      <c r="G20" s="41"/>
      <c r="H20" s="41"/>
      <c r="J20" s="54"/>
      <c r="K20" s="29"/>
    </row>
    <row r="21" spans="1:11" x14ac:dyDescent="0.25">
      <c r="A21" s="148"/>
      <c r="B21" s="149"/>
      <c r="C21" s="150"/>
      <c r="D21" s="79"/>
      <c r="E21" s="249" t="s">
        <v>264</v>
      </c>
      <c r="F21" s="246"/>
      <c r="G21" s="41"/>
      <c r="H21" s="41"/>
      <c r="J21" s="54"/>
      <c r="K21" s="29"/>
    </row>
    <row r="22" spans="1:11" x14ac:dyDescent="0.25">
      <c r="A22" s="148"/>
      <c r="B22" s="149"/>
      <c r="C22" s="150"/>
      <c r="D22" s="79"/>
      <c r="E22" s="249" t="s">
        <v>264</v>
      </c>
      <c r="F22" s="250"/>
      <c r="G22" s="41"/>
      <c r="H22" s="41"/>
      <c r="J22" s="72"/>
      <c r="K22" s="29"/>
    </row>
    <row r="23" spans="1:11" x14ac:dyDescent="0.25">
      <c r="A23" s="148"/>
      <c r="B23" s="149"/>
      <c r="C23" s="150"/>
      <c r="D23" s="79"/>
      <c r="E23" s="65" t="s">
        <v>3</v>
      </c>
      <c r="F23" s="247"/>
      <c r="G23" s="248"/>
      <c r="H23" s="248"/>
      <c r="I23" s="248"/>
      <c r="J23" s="54"/>
      <c r="K23" s="29"/>
    </row>
    <row r="24" spans="1:11" x14ac:dyDescent="0.25">
      <c r="A24"/>
      <c r="B24"/>
      <c r="C24"/>
      <c r="D24" s="79"/>
      <c r="E24" s="82" t="s">
        <v>163</v>
      </c>
      <c r="F24" s="151"/>
      <c r="G24" s="35">
        <f>IF(ISERROR(F24/'Project Specs. &amp; Rents'!B$21),"",F24/'Project Specs. &amp; Rents'!B$21)</f>
        <v>0</v>
      </c>
      <c r="H24" s="35">
        <f>IF(ISERROR(F24/'Project Specs. &amp; Rents'!$B$22),"",F24/'Project Specs. &amp; Rents'!$B$22)</f>
        <v>0</v>
      </c>
      <c r="I24" s="36">
        <f>IF(ISERROR(F24/'Project Specs. &amp; Rents'!$B$17),"",F24/'Project Specs. &amp; Rents'!$B$17)</f>
        <v>0</v>
      </c>
      <c r="J24" s="54"/>
      <c r="K24" s="29"/>
    </row>
    <row r="25" spans="1:11" x14ac:dyDescent="0.25">
      <c r="A25"/>
      <c r="B25"/>
      <c r="C25"/>
      <c r="D25" s="79"/>
      <c r="E25" s="82" t="s">
        <v>164</v>
      </c>
      <c r="F25" s="151"/>
      <c r="G25" s="35">
        <f>IF(ISERROR(F25/'Project Specs. &amp; Rents'!B$21),"",F25/'Project Specs. &amp; Rents'!B$21)</f>
        <v>0</v>
      </c>
      <c r="H25" s="35">
        <f>IF(ISERROR(F25/'Project Specs. &amp; Rents'!$B$22),"",F25/'Project Specs. &amp; Rents'!$B$22)</f>
        <v>0</v>
      </c>
      <c r="I25" s="36">
        <f>IF(ISERROR(F25/'Project Specs. &amp; Rents'!$B$17),"",F25/'Project Specs. &amp; Rents'!$B$17)</f>
        <v>0</v>
      </c>
      <c r="J25" s="54"/>
      <c r="K25" s="29"/>
    </row>
    <row r="26" spans="1:11" x14ac:dyDescent="0.25">
      <c r="A26"/>
      <c r="B26"/>
      <c r="C26"/>
      <c r="D26" s="79"/>
      <c r="E26" s="82" t="s">
        <v>263</v>
      </c>
      <c r="F26" s="151"/>
      <c r="G26" s="35">
        <f>IF(ISERROR(F26/'Project Specs. &amp; Rents'!B$21),"",F26/'Project Specs. &amp; Rents'!B$21)</f>
        <v>0</v>
      </c>
      <c r="H26" s="35">
        <f>IF(ISERROR(F26/'Project Specs. &amp; Rents'!$B$22),"",F26/'Project Specs. &amp; Rents'!$B$22)</f>
        <v>0</v>
      </c>
      <c r="I26" s="36">
        <f>IF(ISERROR(F26/'Project Specs. &amp; Rents'!$B$17),"",F26/'Project Specs. &amp; Rents'!$B$17)</f>
        <v>0</v>
      </c>
      <c r="J26" s="54"/>
      <c r="K26" s="29"/>
    </row>
    <row r="27" spans="1:11" x14ac:dyDescent="0.25">
      <c r="A27"/>
      <c r="B27"/>
      <c r="C27"/>
      <c r="E27" s="82" t="s">
        <v>4</v>
      </c>
      <c r="F27" s="151"/>
      <c r="G27" s="35">
        <f>IF(ISERROR(F27/'Project Specs. &amp; Rents'!B$21),"",F27/'Project Specs. &amp; Rents'!B$21)</f>
        <v>0</v>
      </c>
      <c r="H27" s="35">
        <f>IF(ISERROR(F27/'Project Specs. &amp; Rents'!$B$22),"",F27/'Project Specs. &amp; Rents'!$B$22)</f>
        <v>0</v>
      </c>
      <c r="I27" s="36">
        <f>IF(ISERROR(F27/'Project Specs. &amp; Rents'!$B$17),"",F27/'Project Specs. &amp; Rents'!$B$17)</f>
        <v>0</v>
      </c>
      <c r="J27" s="54"/>
      <c r="K27" s="29"/>
    </row>
    <row r="28" spans="1:11" x14ac:dyDescent="0.25">
      <c r="A28"/>
      <c r="B28"/>
      <c r="D28" s="41"/>
      <c r="E28" s="82" t="s">
        <v>5</v>
      </c>
      <c r="F28" s="151"/>
      <c r="G28" s="35">
        <f>IF(ISERROR(F28/'Project Specs. &amp; Rents'!B$21),"",F28/'Project Specs. &amp; Rents'!B$21)</f>
        <v>0</v>
      </c>
      <c r="H28" s="35">
        <f>IF(ISERROR(F28/'Project Specs. &amp; Rents'!$B$22),"",F28/'Project Specs. &amp; Rents'!$B$22)</f>
        <v>0</v>
      </c>
      <c r="I28" s="36">
        <f>IF(ISERROR(F28/'Project Specs. &amp; Rents'!$B$17),"",F28/'Project Specs. &amp; Rents'!$B$17)</f>
        <v>0</v>
      </c>
      <c r="J28" s="54"/>
      <c r="K28" s="29"/>
    </row>
    <row r="29" spans="1:11" x14ac:dyDescent="0.25">
      <c r="E29" s="82" t="s">
        <v>261</v>
      </c>
      <c r="F29" s="151"/>
      <c r="G29" s="35">
        <f>IF(ISERROR(F29/'Project Specs. &amp; Rents'!B$21),"",F29/'Project Specs. &amp; Rents'!B$21)</f>
        <v>0</v>
      </c>
      <c r="H29" s="35">
        <f>IF(ISERROR(F29/'Project Specs. &amp; Rents'!$B$22),"",F29/'Project Specs. &amp; Rents'!$B$22)</f>
        <v>0</v>
      </c>
      <c r="I29" s="36">
        <f>IF(ISERROR(F29/'Project Specs. &amp; Rents'!$B$17),"",F29/'Project Specs. &amp; Rents'!$B$17)</f>
        <v>0</v>
      </c>
      <c r="J29" s="29"/>
      <c r="K29" s="29"/>
    </row>
    <row r="30" spans="1:11" x14ac:dyDescent="0.25">
      <c r="A30" s="65" t="s">
        <v>262</v>
      </c>
      <c r="B30" s="212"/>
      <c r="C30" s="41"/>
      <c r="D30" s="41"/>
      <c r="E30" s="82" t="s">
        <v>165</v>
      </c>
      <c r="F30" s="151"/>
      <c r="G30" s="35">
        <f>IF(ISERROR(F30/'Project Specs. &amp; Rents'!B$21),"",F30/'Project Specs. &amp; Rents'!B$21)</f>
        <v>0</v>
      </c>
      <c r="H30" s="35">
        <f>IF(ISERROR(F30/'Project Specs. &amp; Rents'!$B$22),"",F30/'Project Specs. &amp; Rents'!$B$22)</f>
        <v>0</v>
      </c>
      <c r="I30" s="36">
        <f>IF(ISERROR(F30/'Project Specs. &amp; Rents'!$B$17),"",F30/'Project Specs. &amp; Rents'!$B$17)</f>
        <v>0</v>
      </c>
      <c r="J30" s="54"/>
      <c r="K30" s="29"/>
    </row>
    <row r="31" spans="1:11" s="54" customFormat="1" x14ac:dyDescent="0.25">
      <c r="A31" s="29" t="s">
        <v>111</v>
      </c>
      <c r="B31" s="51"/>
      <c r="C31" s="41"/>
      <c r="D31" s="147"/>
      <c r="E31" s="82" t="s">
        <v>9</v>
      </c>
      <c r="F31" s="151"/>
      <c r="G31" s="35">
        <f>IF(ISERROR(F31/'Project Specs. &amp; Rents'!B$21),"",F31/'Project Specs. &amp; Rents'!B$21)</f>
        <v>0</v>
      </c>
      <c r="H31" s="35">
        <f>IF(ISERROR(F31/'Project Specs. &amp; Rents'!$B$22),"",F31/'Project Specs. &amp; Rents'!$B$22)</f>
        <v>0</v>
      </c>
      <c r="I31" s="36">
        <f>IF(ISERROR(F31/'Project Specs. &amp; Rents'!$B$17),"",F31/'Project Specs. &amp; Rents'!$B$17)</f>
        <v>0</v>
      </c>
    </row>
    <row r="32" spans="1:11" x14ac:dyDescent="0.25">
      <c r="A32" s="29" t="s">
        <v>119</v>
      </c>
      <c r="B32" s="52"/>
      <c r="C32"/>
      <c r="D32" s="41"/>
      <c r="E32" s="82" t="s">
        <v>10</v>
      </c>
      <c r="F32" s="151"/>
      <c r="G32" s="35">
        <f>IF(ISERROR(F32/'Project Specs. &amp; Rents'!B$21),"",F32/'Project Specs. &amp; Rents'!B$21)</f>
        <v>0</v>
      </c>
      <c r="H32" s="35">
        <f>IF(ISERROR(F32/'Project Specs. &amp; Rents'!$B$22),"",F32/'Project Specs. &amp; Rents'!$B$22)</f>
        <v>0</v>
      </c>
      <c r="I32" s="36">
        <f>IF(ISERROR(F32/'Project Specs. &amp; Rents'!$B$17),"",F32/'Project Specs. &amp; Rents'!$B$17)</f>
        <v>0</v>
      </c>
      <c r="J32" s="54"/>
      <c r="K32" s="29"/>
    </row>
    <row r="33" spans="1:11" x14ac:dyDescent="0.25">
      <c r="A33" s="29" t="s">
        <v>122</v>
      </c>
      <c r="B33" s="53"/>
      <c r="C33" s="41"/>
      <c r="D33" s="41"/>
      <c r="E33" s="83" t="s">
        <v>265</v>
      </c>
      <c r="F33" s="151"/>
      <c r="G33" s="35">
        <f>IF(ISERROR(F33/'Project Specs. &amp; Rents'!B$21),"",F33/'Project Specs. &amp; Rents'!B$21)</f>
        <v>0</v>
      </c>
      <c r="H33" s="35">
        <f>IF(ISERROR(F33/'Project Specs. &amp; Rents'!$B$22),"",F33/'Project Specs. &amp; Rents'!$B$22)</f>
        <v>0</v>
      </c>
      <c r="I33" s="36">
        <f>IF(ISERROR(F33/'Project Specs. &amp; Rents'!$B$17),"",F33/'Project Specs. &amp; Rents'!$B$17)</f>
        <v>0</v>
      </c>
      <c r="J33" s="54"/>
      <c r="K33" s="29"/>
    </row>
    <row r="34" spans="1:11" x14ac:dyDescent="0.25">
      <c r="A34" s="29" t="s">
        <v>170</v>
      </c>
      <c r="B34" s="19"/>
      <c r="C34" s="41"/>
      <c r="D34" s="48"/>
      <c r="E34" s="89" t="s">
        <v>265</v>
      </c>
      <c r="F34" s="152"/>
      <c r="G34" s="35">
        <f>IF(ISERROR(F34/'Project Specs. &amp; Rents'!B$21),"",F34/'Project Specs. &amp; Rents'!B$21)</f>
        <v>0</v>
      </c>
      <c r="H34" s="35">
        <f>IF(ISERROR(F34/'Project Specs. &amp; Rents'!$B$22),"",F34/'Project Specs. &amp; Rents'!$B$22)</f>
        <v>0</v>
      </c>
      <c r="I34" s="36">
        <f>IF(ISERROR(F34/'Project Specs. &amp; Rents'!$B$17),"",F34/'Project Specs. &amp; Rents'!$B$17)</f>
        <v>0</v>
      </c>
    </row>
    <row r="35" spans="1:11" x14ac:dyDescent="0.25">
      <c r="A35" s="29" t="s">
        <v>124</v>
      </c>
      <c r="B35" s="52"/>
      <c r="C35" s="48" t="str">
        <f>IF(B35&lt;0.08," &lt; 8% VERIFY!"," ")</f>
        <v xml:space="preserve"> &lt; 8% VERIFY!</v>
      </c>
      <c r="E35" s="92" t="s">
        <v>166</v>
      </c>
      <c r="F35" s="153">
        <f>SUM(F4:F34)</f>
        <v>0</v>
      </c>
      <c r="G35" s="93">
        <f>IF(ISERROR(F35/'Project Specs. &amp; Rents'!B$21),"",F35/'Project Specs. &amp; Rents'!B$21)</f>
        <v>0</v>
      </c>
      <c r="H35" s="93">
        <f>IF(ISERROR(F35/'Project Specs. &amp; Rents'!$B$22),"",F35/'Project Specs. &amp; Rents'!$B$22)</f>
        <v>0</v>
      </c>
      <c r="I35" s="94">
        <f>IF(ISERROR(F35/'Project Specs. &amp; Rents'!$B$17),"",F35/'Project Specs. &amp; Rents'!$B$17)</f>
        <v>0</v>
      </c>
    </row>
    <row r="36" spans="1:11" x14ac:dyDescent="0.25">
      <c r="A36" s="29" t="s">
        <v>282</v>
      </c>
      <c r="B36" s="251"/>
      <c r="E36" s="92" t="s">
        <v>259</v>
      </c>
      <c r="F36" s="153">
        <f>F35-F20-F19-F18-F17</f>
        <v>0</v>
      </c>
      <c r="G36" s="90">
        <f>IF(ISERROR(F36/'Project Specs. &amp; Rents'!B$21),"",F36/'Project Specs. &amp; Rents'!B$21)</f>
        <v>0</v>
      </c>
      <c r="H36" s="93">
        <f>IF(ISERROR(F36/'Project Specs. &amp; Rents'!$B$22),"",F36/'Project Specs. &amp; Rents'!$B$22)</f>
        <v>0</v>
      </c>
      <c r="I36" s="94">
        <f>IF(ISERROR(F36/'Project Specs. &amp; Rents'!$B$17),"",F36/'Project Specs. &amp; Rents'!$B$17)</f>
        <v>0</v>
      </c>
    </row>
    <row r="37" spans="1:11" x14ac:dyDescent="0.25">
      <c r="I37" s="29"/>
    </row>
    <row r="53" spans="1:10" x14ac:dyDescent="0.25">
      <c r="D53"/>
    </row>
    <row r="54" spans="1:10" x14ac:dyDescent="0.25">
      <c r="A54"/>
      <c r="B54"/>
      <c r="C54"/>
    </row>
    <row r="61" spans="1:10" x14ac:dyDescent="0.25">
      <c r="D61" s="74"/>
      <c r="E61"/>
      <c r="J61" s="29"/>
    </row>
    <row r="62" spans="1:10" x14ac:dyDescent="0.25">
      <c r="A62" s="32"/>
      <c r="C62" s="74"/>
      <c r="I62" s="29"/>
      <c r="J62" s="29"/>
    </row>
    <row r="63" spans="1:10" x14ac:dyDescent="0.25">
      <c r="I63" s="29"/>
      <c r="J63" s="29"/>
    </row>
    <row r="64" spans="1:10" x14ac:dyDescent="0.25">
      <c r="I64" s="29"/>
      <c r="J64" s="29"/>
    </row>
    <row r="65" spans="5:10" x14ac:dyDescent="0.25">
      <c r="I65" s="29"/>
      <c r="J65" s="29"/>
    </row>
    <row r="66" spans="5:10" x14ac:dyDescent="0.25">
      <c r="I66" s="29"/>
      <c r="J66" s="29"/>
    </row>
    <row r="67" spans="5:10" x14ac:dyDescent="0.25">
      <c r="I67" s="29"/>
      <c r="J67" s="29"/>
    </row>
    <row r="68" spans="5:10" x14ac:dyDescent="0.25">
      <c r="I68" s="29"/>
      <c r="J68" s="29"/>
    </row>
    <row r="69" spans="5:10" x14ac:dyDescent="0.25">
      <c r="E69" s="74"/>
      <c r="I69" s="29"/>
    </row>
  </sheetData>
  <pageMargins left="0.25" right="0.25" top="0.5" bottom="0.75" header="0" footer="0"/>
  <pageSetup scale="83"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67"/>
  <sheetViews>
    <sheetView showGridLines="0" topLeftCell="A10" zoomScaleNormal="100" workbookViewId="0">
      <selection activeCell="B40" sqref="B40"/>
    </sheetView>
  </sheetViews>
  <sheetFormatPr defaultColWidth="9.140625" defaultRowHeight="15" x14ac:dyDescent="0.25"/>
  <cols>
    <col min="1" max="1" width="35.5703125" style="29" customWidth="1"/>
    <col min="2" max="9" width="10.7109375" style="29" customWidth="1"/>
    <col min="10" max="10" width="12" style="29" customWidth="1"/>
    <col min="11" max="12" width="10.7109375" style="29" customWidth="1"/>
    <col min="13" max="13" width="9" style="29" customWidth="1"/>
    <col min="14" max="14" width="12.42578125" style="29" customWidth="1"/>
    <col min="15" max="15" width="13.5703125" style="29" customWidth="1"/>
    <col min="16" max="16" width="9.5703125" style="29" customWidth="1"/>
    <col min="17" max="17" width="10.28515625" style="29" customWidth="1"/>
    <col min="18" max="18" width="3.42578125" style="54" customWidth="1"/>
    <col min="19" max="19" width="3.140625" style="29" customWidth="1"/>
    <col min="20" max="20" width="3.7109375" style="29" customWidth="1"/>
    <col min="21" max="16384" width="9.140625" style="29"/>
  </cols>
  <sheetData>
    <row r="1" spans="1:18" ht="21.75" customHeight="1" x14ac:dyDescent="0.3">
      <c r="A1" s="154" t="str">
        <f>+'Sources &amp; Uses'!A1</f>
        <v>Project Name</v>
      </c>
      <c r="B1" s="228" t="str">
        <f>+'Sources &amp; Uses'!B1:E1</f>
        <v>Enter Name Here</v>
      </c>
      <c r="C1" s="160"/>
      <c r="D1" s="160"/>
      <c r="E1" s="160"/>
      <c r="I1" s="41"/>
      <c r="J1" s="33"/>
      <c r="K1" s="54"/>
      <c r="R1" s="29"/>
    </row>
    <row r="2" spans="1:18" ht="16.5" customHeight="1" x14ac:dyDescent="0.3">
      <c r="A2" s="154"/>
      <c r="I2" s="41"/>
      <c r="J2" s="33"/>
      <c r="K2" s="54"/>
      <c r="R2" s="29"/>
    </row>
    <row r="3" spans="1:18" ht="60" x14ac:dyDescent="0.25">
      <c r="A3" s="205" t="s">
        <v>178</v>
      </c>
      <c r="B3" s="206" t="s">
        <v>269</v>
      </c>
      <c r="C3" s="206" t="s">
        <v>292</v>
      </c>
      <c r="D3" s="206" t="s">
        <v>267</v>
      </c>
      <c r="E3" s="206" t="s">
        <v>266</v>
      </c>
      <c r="F3" s="206" t="s">
        <v>182</v>
      </c>
      <c r="G3" s="206" t="s">
        <v>268</v>
      </c>
      <c r="H3" s="206" t="s">
        <v>183</v>
      </c>
      <c r="I3" s="206" t="s">
        <v>270</v>
      </c>
      <c r="J3" s="206" t="s">
        <v>271</v>
      </c>
      <c r="K3" s="206" t="s">
        <v>278</v>
      </c>
      <c r="L3" s="240" t="s">
        <v>272</v>
      </c>
      <c r="P3" s="54"/>
    </row>
    <row r="4" spans="1:18" x14ac:dyDescent="0.25">
      <c r="A4" s="82" t="s">
        <v>181</v>
      </c>
      <c r="B4" s="97">
        <v>10</v>
      </c>
      <c r="C4" s="98">
        <v>1000</v>
      </c>
      <c r="D4" s="98">
        <v>0</v>
      </c>
      <c r="E4" s="99">
        <v>0</v>
      </c>
      <c r="F4" s="99">
        <f>B4*C4</f>
        <v>10000</v>
      </c>
      <c r="G4" s="99">
        <f t="shared" ref="G4:G16" si="0">B4*E4</f>
        <v>0</v>
      </c>
      <c r="H4" s="95">
        <v>0</v>
      </c>
      <c r="I4" s="100">
        <v>1000</v>
      </c>
      <c r="J4" s="101">
        <f t="shared" ref="J4:J16" si="1">ROUND(B4*I4,0)</f>
        <v>10000</v>
      </c>
      <c r="K4" s="102">
        <f>IF(ISERROR(I4/C4),"",I4/C4)</f>
        <v>1</v>
      </c>
      <c r="L4" s="102">
        <f>IF(ISERROR(I4/(D4+C4)),"",I4/(D4+C4))</f>
        <v>1</v>
      </c>
      <c r="P4" s="54"/>
    </row>
    <row r="5" spans="1:18" x14ac:dyDescent="0.25">
      <c r="A5" s="82" t="s">
        <v>180</v>
      </c>
      <c r="B5" s="97"/>
      <c r="C5" s="98"/>
      <c r="D5" s="98"/>
      <c r="E5" s="99">
        <f>C5+D5</f>
        <v>0</v>
      </c>
      <c r="F5" s="99">
        <f>B5*C5</f>
        <v>0</v>
      </c>
      <c r="G5" s="99">
        <f t="shared" si="0"/>
        <v>0</v>
      </c>
      <c r="H5" s="95"/>
      <c r="I5" s="100"/>
      <c r="J5" s="101">
        <f t="shared" si="1"/>
        <v>0</v>
      </c>
      <c r="K5" s="102" t="str">
        <f t="shared" ref="K5:K16" si="2">IF(ISERROR(I5/C5),"",I5/C5)</f>
        <v/>
      </c>
      <c r="L5" s="102" t="str">
        <f t="shared" ref="L5:L16" si="3">IF(ISERROR(I5/(D5+C5)),"",I5/(D5+C5))</f>
        <v/>
      </c>
      <c r="P5" s="54"/>
    </row>
    <row r="6" spans="1:18" x14ac:dyDescent="0.25">
      <c r="A6" s="82" t="s">
        <v>179</v>
      </c>
      <c r="B6" s="97"/>
      <c r="C6" s="98"/>
      <c r="D6" s="98"/>
      <c r="E6" s="99">
        <f>C6+D6</f>
        <v>0</v>
      </c>
      <c r="F6" s="99">
        <f>B6*C6</f>
        <v>0</v>
      </c>
      <c r="G6" s="99">
        <f t="shared" si="0"/>
        <v>0</v>
      </c>
      <c r="H6" s="95"/>
      <c r="I6" s="100"/>
      <c r="J6" s="101">
        <f t="shared" si="1"/>
        <v>0</v>
      </c>
      <c r="K6" s="102" t="str">
        <f t="shared" si="2"/>
        <v/>
      </c>
      <c r="L6" s="102" t="str">
        <f t="shared" si="3"/>
        <v/>
      </c>
      <c r="N6" s="76"/>
      <c r="O6" s="72"/>
      <c r="P6" s="54"/>
    </row>
    <row r="7" spans="1:18" x14ac:dyDescent="0.25">
      <c r="A7" s="82" t="s">
        <v>20</v>
      </c>
      <c r="B7" s="97"/>
      <c r="C7" s="98"/>
      <c r="D7" s="98"/>
      <c r="E7" s="99">
        <f>C7+D7</f>
        <v>0</v>
      </c>
      <c r="F7" s="99">
        <f>B7*C7</f>
        <v>0</v>
      </c>
      <c r="G7" s="99">
        <f t="shared" si="0"/>
        <v>0</v>
      </c>
      <c r="H7" s="95"/>
      <c r="I7" s="100"/>
      <c r="J7" s="101">
        <f t="shared" si="1"/>
        <v>0</v>
      </c>
      <c r="K7" s="102" t="str">
        <f t="shared" si="2"/>
        <v/>
      </c>
      <c r="L7" s="102" t="str">
        <f t="shared" si="3"/>
        <v/>
      </c>
      <c r="N7" s="72"/>
      <c r="O7" s="72"/>
      <c r="P7" s="54"/>
    </row>
    <row r="8" spans="1:18" x14ac:dyDescent="0.25">
      <c r="A8" s="82" t="s">
        <v>21</v>
      </c>
      <c r="B8" s="97"/>
      <c r="C8" s="98"/>
      <c r="D8" s="98"/>
      <c r="E8" s="99">
        <f>C8+D8</f>
        <v>0</v>
      </c>
      <c r="F8" s="99">
        <f t="shared" ref="F8:F16" si="4">B8*C8</f>
        <v>0</v>
      </c>
      <c r="G8" s="99">
        <f t="shared" si="0"/>
        <v>0</v>
      </c>
      <c r="H8" s="95"/>
      <c r="I8" s="100"/>
      <c r="J8" s="101">
        <f t="shared" si="1"/>
        <v>0</v>
      </c>
      <c r="K8" s="102" t="str">
        <f t="shared" si="2"/>
        <v/>
      </c>
      <c r="L8" s="102" t="str">
        <f t="shared" si="3"/>
        <v/>
      </c>
      <c r="N8" s="162"/>
      <c r="O8" s="72"/>
      <c r="P8" s="54"/>
    </row>
    <row r="9" spans="1:18" x14ac:dyDescent="0.25">
      <c r="A9" s="82" t="s">
        <v>22</v>
      </c>
      <c r="B9" s="97"/>
      <c r="C9" s="98"/>
      <c r="D9" s="98"/>
      <c r="E9" s="99">
        <f>C9+D9</f>
        <v>0</v>
      </c>
      <c r="F9" s="99">
        <f t="shared" si="4"/>
        <v>0</v>
      </c>
      <c r="G9" s="99">
        <f t="shared" si="0"/>
        <v>0</v>
      </c>
      <c r="H9" s="95"/>
      <c r="I9" s="100"/>
      <c r="J9" s="101">
        <f t="shared" si="1"/>
        <v>0</v>
      </c>
      <c r="K9" s="102" t="str">
        <f t="shared" si="2"/>
        <v/>
      </c>
      <c r="L9" s="102" t="str">
        <f t="shared" si="3"/>
        <v/>
      </c>
      <c r="N9" s="72"/>
      <c r="O9" s="57"/>
    </row>
    <row r="10" spans="1:18" x14ac:dyDescent="0.25">
      <c r="A10" s="83" t="s">
        <v>23</v>
      </c>
      <c r="B10" s="97"/>
      <c r="C10" s="98"/>
      <c r="D10" s="98"/>
      <c r="E10" s="99">
        <f t="shared" ref="E10:E16" si="5">C10+D10</f>
        <v>0</v>
      </c>
      <c r="F10" s="99">
        <f t="shared" si="4"/>
        <v>0</v>
      </c>
      <c r="G10" s="99">
        <f t="shared" si="0"/>
        <v>0</v>
      </c>
      <c r="H10" s="95"/>
      <c r="I10" s="100"/>
      <c r="J10" s="101">
        <f t="shared" si="1"/>
        <v>0</v>
      </c>
      <c r="K10" s="102" t="str">
        <f t="shared" si="2"/>
        <v/>
      </c>
      <c r="L10" s="102" t="str">
        <f t="shared" si="3"/>
        <v/>
      </c>
      <c r="N10" s="72"/>
      <c r="O10" s="57"/>
    </row>
    <row r="11" spans="1:18" x14ac:dyDescent="0.25">
      <c r="A11" s="83" t="s">
        <v>23</v>
      </c>
      <c r="B11" s="97"/>
      <c r="C11" s="98"/>
      <c r="D11" s="98"/>
      <c r="E11" s="99">
        <f t="shared" si="5"/>
        <v>0</v>
      </c>
      <c r="F11" s="99">
        <f t="shared" si="4"/>
        <v>0</v>
      </c>
      <c r="G11" s="99">
        <f t="shared" si="0"/>
        <v>0</v>
      </c>
      <c r="H11" s="95"/>
      <c r="I11" s="100"/>
      <c r="J11" s="101">
        <f t="shared" si="1"/>
        <v>0</v>
      </c>
      <c r="K11" s="102" t="str">
        <f t="shared" si="2"/>
        <v/>
      </c>
      <c r="L11" s="102" t="str">
        <f t="shared" si="3"/>
        <v/>
      </c>
      <c r="N11" s="72"/>
      <c r="O11" s="57"/>
    </row>
    <row r="12" spans="1:18" ht="17.25" customHeight="1" x14ac:dyDescent="0.25">
      <c r="A12" s="83" t="s">
        <v>23</v>
      </c>
      <c r="B12" s="97"/>
      <c r="C12" s="98"/>
      <c r="D12" s="98"/>
      <c r="E12" s="99">
        <f t="shared" si="5"/>
        <v>0</v>
      </c>
      <c r="F12" s="99">
        <f t="shared" si="4"/>
        <v>0</v>
      </c>
      <c r="G12" s="99">
        <f t="shared" si="0"/>
        <v>0</v>
      </c>
      <c r="H12" s="95"/>
      <c r="I12" s="100"/>
      <c r="J12" s="101">
        <f t="shared" si="1"/>
        <v>0</v>
      </c>
      <c r="K12" s="102" t="str">
        <f t="shared" si="2"/>
        <v/>
      </c>
      <c r="L12" s="102" t="str">
        <f t="shared" si="3"/>
        <v/>
      </c>
      <c r="M12" s="30"/>
      <c r="N12" s="161"/>
      <c r="O12" s="57"/>
    </row>
    <row r="13" spans="1:18" x14ac:dyDescent="0.25">
      <c r="A13" s="83" t="s">
        <v>23</v>
      </c>
      <c r="B13" s="97"/>
      <c r="C13" s="98"/>
      <c r="D13" s="98"/>
      <c r="E13" s="99">
        <f t="shared" si="5"/>
        <v>0</v>
      </c>
      <c r="F13" s="99">
        <f t="shared" si="4"/>
        <v>0</v>
      </c>
      <c r="G13" s="99">
        <f t="shared" si="0"/>
        <v>0</v>
      </c>
      <c r="H13" s="95"/>
      <c r="I13" s="100"/>
      <c r="J13" s="101">
        <f t="shared" si="1"/>
        <v>0</v>
      </c>
      <c r="K13" s="102" t="str">
        <f t="shared" si="2"/>
        <v/>
      </c>
      <c r="L13" s="102" t="str">
        <f t="shared" si="3"/>
        <v/>
      </c>
      <c r="M13" s="58"/>
      <c r="N13" s="161"/>
      <c r="O13" s="57"/>
    </row>
    <row r="14" spans="1:18" x14ac:dyDescent="0.25">
      <c r="A14" s="83" t="s">
        <v>23</v>
      </c>
      <c r="B14" s="97"/>
      <c r="C14" s="98"/>
      <c r="D14" s="98"/>
      <c r="E14" s="99">
        <f t="shared" si="5"/>
        <v>0</v>
      </c>
      <c r="F14" s="99">
        <f t="shared" si="4"/>
        <v>0</v>
      </c>
      <c r="G14" s="99">
        <f t="shared" si="0"/>
        <v>0</v>
      </c>
      <c r="H14" s="95"/>
      <c r="I14" s="100"/>
      <c r="J14" s="101">
        <f t="shared" si="1"/>
        <v>0</v>
      </c>
      <c r="K14" s="102" t="str">
        <f t="shared" si="2"/>
        <v/>
      </c>
      <c r="L14" s="102" t="str">
        <f t="shared" si="3"/>
        <v/>
      </c>
      <c r="M14" s="72"/>
      <c r="N14" s="161"/>
      <c r="O14" s="57"/>
    </row>
    <row r="15" spans="1:18" x14ac:dyDescent="0.25">
      <c r="A15" s="83" t="s">
        <v>23</v>
      </c>
      <c r="B15" s="97"/>
      <c r="C15" s="98"/>
      <c r="D15" s="98"/>
      <c r="E15" s="99">
        <f t="shared" si="5"/>
        <v>0</v>
      </c>
      <c r="F15" s="99">
        <f t="shared" si="4"/>
        <v>0</v>
      </c>
      <c r="G15" s="99">
        <f t="shared" si="0"/>
        <v>0</v>
      </c>
      <c r="H15" s="95"/>
      <c r="I15" s="100"/>
      <c r="J15" s="101">
        <f t="shared" si="1"/>
        <v>0</v>
      </c>
      <c r="K15" s="102" t="str">
        <f t="shared" si="2"/>
        <v/>
      </c>
      <c r="L15" s="102" t="str">
        <f t="shared" si="3"/>
        <v/>
      </c>
      <c r="M15" s="72"/>
      <c r="N15" s="161"/>
      <c r="O15" s="57"/>
      <c r="P15" s="56"/>
      <c r="Q15" s="54"/>
      <c r="R15" s="57"/>
    </row>
    <row r="16" spans="1:18" x14ac:dyDescent="0.25">
      <c r="A16" s="83" t="s">
        <v>23</v>
      </c>
      <c r="B16" s="95"/>
      <c r="C16" s="98"/>
      <c r="D16" s="98"/>
      <c r="E16" s="99">
        <f t="shared" si="5"/>
        <v>0</v>
      </c>
      <c r="F16" s="99">
        <f t="shared" si="4"/>
        <v>0</v>
      </c>
      <c r="G16" s="99">
        <f t="shared" si="0"/>
        <v>0</v>
      </c>
      <c r="H16" s="105"/>
      <c r="I16" s="100"/>
      <c r="J16" s="101">
        <f t="shared" si="1"/>
        <v>0</v>
      </c>
      <c r="K16" s="102" t="str">
        <f t="shared" si="2"/>
        <v/>
      </c>
      <c r="L16" s="102" t="str">
        <f t="shared" si="3"/>
        <v/>
      </c>
      <c r="M16" s="54"/>
      <c r="N16" s="161"/>
      <c r="O16" s="57"/>
      <c r="R16" s="29"/>
    </row>
    <row r="17" spans="1:18" x14ac:dyDescent="0.25">
      <c r="A17" s="88" t="s">
        <v>71</v>
      </c>
      <c r="B17" s="96">
        <f>SUM(B4:B9)+SUM(B10:B16)</f>
        <v>10</v>
      </c>
      <c r="C17" s="103"/>
      <c r="D17" s="87"/>
      <c r="E17" s="87"/>
      <c r="F17" s="104">
        <f>SUM(F4:F9)+SUM(F10:F16)</f>
        <v>10000</v>
      </c>
      <c r="G17" s="104">
        <f>SUM(G4:G9)+SUM(G10:G16)</f>
        <v>0</v>
      </c>
      <c r="H17" s="106"/>
      <c r="I17" s="107" t="s">
        <v>191</v>
      </c>
      <c r="J17" s="108">
        <f>SUM(J4:J9)+SUM(J10:J16)</f>
        <v>10000</v>
      </c>
      <c r="K17" s="109"/>
      <c r="L17" s="107"/>
      <c r="M17" s="54"/>
      <c r="N17" s="161"/>
      <c r="O17" s="57"/>
      <c r="R17" s="29"/>
    </row>
    <row r="18" spans="1:18" x14ac:dyDescent="0.25">
      <c r="A18" s="207" t="s">
        <v>218</v>
      </c>
      <c r="B18" s="75"/>
      <c r="C18" s="110"/>
      <c r="D18" s="110"/>
      <c r="E18" s="110"/>
      <c r="F18" s="110"/>
      <c r="G18" s="110"/>
      <c r="H18" s="41"/>
      <c r="I18" s="110" t="s">
        <v>192</v>
      </c>
      <c r="J18" s="111">
        <f>ROUND((12*J17),0)</f>
        <v>120000</v>
      </c>
      <c r="K18" s="112"/>
      <c r="L18" s="110"/>
      <c r="M18" s="54"/>
      <c r="N18" s="54"/>
      <c r="O18" s="54"/>
      <c r="R18" s="29"/>
    </row>
    <row r="19" spans="1:18" x14ac:dyDescent="0.25">
      <c r="A19" s="29" t="s">
        <v>15</v>
      </c>
      <c r="B19" s="68"/>
      <c r="C19" s="54"/>
      <c r="D19" s="54"/>
      <c r="E19" s="54"/>
      <c r="F19" s="54"/>
      <c r="G19" s="54"/>
      <c r="H19" s="54"/>
      <c r="I19" s="54"/>
      <c r="J19" s="54"/>
      <c r="K19" s="54"/>
      <c r="L19" s="78"/>
      <c r="M19" s="54"/>
      <c r="O19" s="54"/>
      <c r="R19" s="29"/>
    </row>
    <row r="20" spans="1:18" x14ac:dyDescent="0.25">
      <c r="A20" s="29" t="s">
        <v>16</v>
      </c>
      <c r="B20" s="59">
        <f>B17</f>
        <v>10</v>
      </c>
      <c r="C20" s="54"/>
      <c r="D20" s="65" t="s">
        <v>151</v>
      </c>
      <c r="E20" s="40"/>
      <c r="F20" s="40"/>
      <c r="G20" s="40"/>
      <c r="H20" s="40"/>
      <c r="I20" s="54"/>
      <c r="J20" s="78"/>
      <c r="K20" s="72"/>
      <c r="L20" s="54"/>
      <c r="M20" s="54"/>
      <c r="O20" s="54"/>
      <c r="R20" s="29"/>
    </row>
    <row r="21" spans="1:18" x14ac:dyDescent="0.25">
      <c r="A21" s="43" t="s">
        <v>155</v>
      </c>
      <c r="B21" s="59">
        <f>B22+B25</f>
        <v>10000</v>
      </c>
      <c r="C21" s="54"/>
      <c r="D21" s="55" t="s">
        <v>209</v>
      </c>
      <c r="E21" s="66"/>
      <c r="F21" s="66"/>
      <c r="G21" s="66"/>
      <c r="H21" s="42">
        <f>IF(ISERROR(ROUND((J17/B17),0)),"",ROUND((J17/B17),0))</f>
        <v>1000</v>
      </c>
      <c r="I21" s="54"/>
      <c r="J21" s="78"/>
      <c r="K21" s="72"/>
      <c r="L21" s="54"/>
      <c r="M21" s="72"/>
      <c r="O21" s="54"/>
      <c r="Q21" s="54"/>
      <c r="R21" s="29"/>
    </row>
    <row r="22" spans="1:18" x14ac:dyDescent="0.25">
      <c r="A22" s="43" t="s">
        <v>273</v>
      </c>
      <c r="B22" s="59">
        <f>SUM(F4:F9)+SUM(F10:F16)</f>
        <v>10000</v>
      </c>
      <c r="C22" s="54"/>
      <c r="D22" s="55" t="s">
        <v>75</v>
      </c>
      <c r="E22" s="54"/>
      <c r="F22" s="54"/>
      <c r="G22" s="54"/>
      <c r="H22" s="60">
        <f>IF(ISERROR(ROUND(F17/B17,0)),"",ROUND(F17/B17,0))</f>
        <v>1000</v>
      </c>
      <c r="I22" s="54"/>
      <c r="J22" s="78"/>
      <c r="K22" s="72"/>
      <c r="L22" s="54"/>
      <c r="M22" s="54"/>
      <c r="O22" s="54"/>
      <c r="R22" s="29"/>
    </row>
    <row r="23" spans="1:18" x14ac:dyDescent="0.25">
      <c r="A23" s="43" t="s">
        <v>156</v>
      </c>
      <c r="B23" s="59">
        <f>(B4*D4)+(B5*D5)+(B6*D6)+(B7*D7)+(B8*D8)+(B9*D9)+(B10*D10)+(B11*D11)+(B12*D12)+(B13*D13)+(B14*D14)+(B15*D15)+(B16*D16)</f>
        <v>0</v>
      </c>
      <c r="C23" s="54"/>
      <c r="D23" s="55" t="s">
        <v>172</v>
      </c>
      <c r="E23" s="54"/>
      <c r="F23" s="54"/>
      <c r="G23" s="54"/>
      <c r="H23" s="60">
        <f>IF(ISERROR(ROUND(G17/B17,0)),"",ROUND(G17/B17,0))</f>
        <v>0</v>
      </c>
      <c r="I23" s="54"/>
      <c r="J23" s="78"/>
      <c r="K23" s="72"/>
      <c r="L23" s="54"/>
      <c r="M23" s="54"/>
      <c r="O23" s="54"/>
      <c r="R23" s="29"/>
    </row>
    <row r="24" spans="1:18" x14ac:dyDescent="0.25">
      <c r="A24" s="43" t="s">
        <v>274</v>
      </c>
      <c r="B24" s="59">
        <f>B22+B23</f>
        <v>10000</v>
      </c>
      <c r="C24" s="54"/>
      <c r="D24" s="55" t="s">
        <v>210</v>
      </c>
      <c r="E24" s="54"/>
      <c r="F24" s="54"/>
      <c r="G24" s="54"/>
      <c r="H24" s="61">
        <f>IF(ISERROR(J17/F17),"",J17/F17)</f>
        <v>1</v>
      </c>
      <c r="I24" s="54"/>
      <c r="J24" s="78"/>
      <c r="K24" s="72"/>
      <c r="L24" s="54"/>
      <c r="M24" s="54"/>
      <c r="O24" s="54"/>
      <c r="R24" s="29"/>
    </row>
    <row r="25" spans="1:18" x14ac:dyDescent="0.25">
      <c r="A25" s="29" t="s">
        <v>74</v>
      </c>
      <c r="B25" s="68"/>
      <c r="C25" s="54"/>
      <c r="D25" s="55" t="s">
        <v>177</v>
      </c>
      <c r="E25" s="54"/>
      <c r="F25" s="54"/>
      <c r="G25" s="54"/>
      <c r="H25" s="61" t="str">
        <f>IF(ISERROR(J17/G17),"",J17/G17)</f>
        <v/>
      </c>
      <c r="I25" s="54"/>
      <c r="J25" s="78"/>
      <c r="K25" s="72"/>
      <c r="L25" s="54"/>
      <c r="M25" s="54"/>
      <c r="N25" s="77"/>
      <c r="R25" s="29"/>
    </row>
    <row r="26" spans="1:18" x14ac:dyDescent="0.25">
      <c r="A26" s="29" t="s">
        <v>17</v>
      </c>
      <c r="B26" s="68"/>
      <c r="C26" s="54"/>
      <c r="D26" s="54"/>
      <c r="E26" s="54"/>
      <c r="F26" s="54"/>
      <c r="G26" s="54"/>
      <c r="H26" s="54"/>
      <c r="I26" s="54"/>
      <c r="J26" s="54"/>
      <c r="K26" s="78"/>
      <c r="L26" s="72"/>
      <c r="M26" s="54"/>
      <c r="N26" s="54"/>
      <c r="R26" s="29"/>
    </row>
    <row r="27" spans="1:18" x14ac:dyDescent="0.25">
      <c r="A27" s="29" t="s">
        <v>86</v>
      </c>
      <c r="B27" s="68"/>
      <c r="C27" s="54"/>
      <c r="D27" s="41"/>
      <c r="E27" s="41"/>
      <c r="F27" s="72"/>
      <c r="G27" s="296" t="s">
        <v>173</v>
      </c>
      <c r="H27" s="54"/>
      <c r="I27" s="298" t="s">
        <v>152</v>
      </c>
      <c r="J27" s="298"/>
      <c r="K27" s="298"/>
      <c r="L27" s="72"/>
      <c r="M27" s="54"/>
      <c r="N27" s="54"/>
      <c r="R27" s="29"/>
    </row>
    <row r="28" spans="1:18" ht="15" customHeight="1" x14ac:dyDescent="0.25">
      <c r="A28" s="29" t="s">
        <v>18</v>
      </c>
      <c r="B28" s="68"/>
      <c r="C28" s="54"/>
      <c r="D28" s="65" t="s">
        <v>154</v>
      </c>
      <c r="E28" s="73"/>
      <c r="F28" s="40"/>
      <c r="G28" s="297"/>
      <c r="H28" s="54"/>
      <c r="I28" s="293" t="s">
        <v>171</v>
      </c>
      <c r="J28" s="293" t="s">
        <v>279</v>
      </c>
      <c r="K28" s="296" t="s">
        <v>217</v>
      </c>
      <c r="L28" s="72"/>
      <c r="M28" s="54"/>
      <c r="N28" s="54"/>
      <c r="P28" s="54"/>
      <c r="R28" s="29"/>
    </row>
    <row r="29" spans="1:18" x14ac:dyDescent="0.25">
      <c r="A29" s="29" t="s">
        <v>19</v>
      </c>
      <c r="B29" s="68"/>
      <c r="C29" s="54"/>
      <c r="D29" s="38" t="s">
        <v>58</v>
      </c>
      <c r="E29" s="54"/>
      <c r="F29" s="54"/>
      <c r="G29" s="42">
        <f>K38</f>
        <v>0</v>
      </c>
      <c r="H29" s="54"/>
      <c r="I29" s="294"/>
      <c r="J29" s="295"/>
      <c r="K29" s="297"/>
      <c r="L29" s="72"/>
      <c r="M29" s="54"/>
      <c r="N29" s="54"/>
      <c r="P29" s="54"/>
      <c r="R29" s="29"/>
    </row>
    <row r="30" spans="1:18" ht="15" customHeight="1" x14ac:dyDescent="0.25">
      <c r="A30" s="29" t="s">
        <v>158</v>
      </c>
      <c r="B30" s="68"/>
      <c r="C30" s="54"/>
      <c r="D30" s="29" t="s">
        <v>108</v>
      </c>
      <c r="E30" s="54"/>
      <c r="F30" s="54"/>
      <c r="G30" s="28"/>
      <c r="H30" s="54"/>
      <c r="I30" s="19">
        <v>0</v>
      </c>
      <c r="J30" s="69">
        <v>0</v>
      </c>
      <c r="K30" s="70">
        <v>0</v>
      </c>
      <c r="L30" s="72"/>
      <c r="M30" s="54"/>
      <c r="N30" s="54"/>
      <c r="P30" s="54"/>
      <c r="R30" s="29"/>
    </row>
    <row r="31" spans="1:18" x14ac:dyDescent="0.25">
      <c r="A31" s="29" t="s">
        <v>159</v>
      </c>
      <c r="B31" s="68"/>
      <c r="C31" s="54"/>
      <c r="D31" s="29" t="s">
        <v>59</v>
      </c>
      <c r="E31" s="54"/>
      <c r="F31" s="54"/>
      <c r="G31" s="28"/>
      <c r="H31" s="54"/>
      <c r="I31" s="19"/>
      <c r="J31" s="69"/>
      <c r="K31" s="70"/>
      <c r="L31" s="72"/>
      <c r="M31" s="54"/>
      <c r="N31" s="54"/>
      <c r="P31" s="54"/>
      <c r="R31" s="29"/>
    </row>
    <row r="32" spans="1:18" x14ac:dyDescent="0.25">
      <c r="A32" s="29" t="s">
        <v>277</v>
      </c>
      <c r="B32" s="68"/>
      <c r="C32" s="54"/>
      <c r="D32" s="29" t="s">
        <v>246</v>
      </c>
      <c r="E32" s="54"/>
      <c r="F32" s="54"/>
      <c r="G32" s="28"/>
      <c r="H32" s="54"/>
      <c r="I32" s="19"/>
      <c r="J32" s="69"/>
      <c r="K32" s="70"/>
      <c r="L32" s="72"/>
      <c r="M32" s="54"/>
      <c r="N32" s="54"/>
      <c r="P32" s="54"/>
      <c r="R32" s="29"/>
    </row>
    <row r="33" spans="1:22" x14ac:dyDescent="0.25">
      <c r="A33" s="29" t="s">
        <v>157</v>
      </c>
      <c r="B33" s="59">
        <f>B27+B29+B30+B31</f>
        <v>0</v>
      </c>
      <c r="C33" s="54"/>
      <c r="D33" s="29" t="s">
        <v>106</v>
      </c>
      <c r="E33" s="54"/>
      <c r="F33" s="54"/>
      <c r="G33" s="28"/>
      <c r="H33" s="54"/>
      <c r="I33" s="19"/>
      <c r="J33" s="69"/>
      <c r="K33" s="70"/>
      <c r="L33" s="72"/>
      <c r="M33" s="54"/>
      <c r="N33" s="54"/>
      <c r="P33" s="54"/>
      <c r="R33" s="29"/>
    </row>
    <row r="34" spans="1:22" x14ac:dyDescent="0.25">
      <c r="A34" s="29" t="s">
        <v>187</v>
      </c>
      <c r="B34" s="62" t="str">
        <f>IF(B32=0,"",B32+B33)</f>
        <v/>
      </c>
      <c r="C34" s="54"/>
      <c r="D34" s="19" t="s">
        <v>280</v>
      </c>
      <c r="E34" s="19"/>
      <c r="F34" s="54"/>
      <c r="G34" s="49"/>
      <c r="H34" s="54"/>
      <c r="I34" s="19"/>
      <c r="J34" s="69"/>
      <c r="K34" s="70"/>
      <c r="L34" s="72"/>
      <c r="M34" s="54"/>
      <c r="N34" s="54"/>
      <c r="P34" s="54"/>
      <c r="R34" s="29"/>
    </row>
    <row r="35" spans="1:22" x14ac:dyDescent="0.25">
      <c r="A35" s="29" t="s">
        <v>24</v>
      </c>
      <c r="B35" s="63">
        <f>IF(ISERROR(B33/B20),"",B33/B20)</f>
        <v>0</v>
      </c>
      <c r="C35" s="54"/>
      <c r="D35" s="19" t="s">
        <v>280</v>
      </c>
      <c r="E35" s="19"/>
      <c r="F35" s="54"/>
      <c r="G35" s="49"/>
      <c r="H35" s="54"/>
      <c r="I35" s="19"/>
      <c r="J35" s="69"/>
      <c r="K35" s="70"/>
      <c r="L35" s="72"/>
      <c r="M35" s="54"/>
      <c r="N35" s="54"/>
      <c r="P35" s="54"/>
      <c r="R35" s="29"/>
    </row>
    <row r="36" spans="1:22" x14ac:dyDescent="0.25">
      <c r="A36" s="29" t="s">
        <v>107</v>
      </c>
      <c r="B36" s="63" t="str">
        <f>IF(ISERROR(B34/B20),"",B34/B20)</f>
        <v/>
      </c>
      <c r="C36" s="54"/>
      <c r="D36" s="19" t="s">
        <v>280</v>
      </c>
      <c r="E36" s="19"/>
      <c r="G36" s="49"/>
      <c r="H36" s="54"/>
      <c r="I36" s="19"/>
      <c r="J36" s="69"/>
      <c r="K36" s="70"/>
      <c r="L36" s="72"/>
      <c r="M36" s="54"/>
      <c r="N36" s="54"/>
      <c r="P36" s="54"/>
      <c r="R36" s="29"/>
    </row>
    <row r="37" spans="1:22" x14ac:dyDescent="0.25">
      <c r="A37" s="29" t="s">
        <v>281</v>
      </c>
      <c r="B37" s="62" t="str">
        <f>IF(ISERROR(ROUND((B26+B28)/(B27+B30),0)),"",ROUND((B26+B28)/(B27+B30),0))</f>
        <v/>
      </c>
      <c r="C37" s="54"/>
      <c r="G37" s="50"/>
      <c r="I37" s="19"/>
      <c r="J37" s="69"/>
      <c r="K37" s="70"/>
      <c r="L37" s="72"/>
      <c r="M37" s="54"/>
      <c r="N37" s="54"/>
      <c r="P37" s="54"/>
      <c r="R37" s="29"/>
    </row>
    <row r="38" spans="1:22" x14ac:dyDescent="0.25">
      <c r="G38" s="84">
        <f>SUM(G30:G37)</f>
        <v>0</v>
      </c>
      <c r="K38" s="93">
        <f>SUM(K30:K37)</f>
        <v>0</v>
      </c>
      <c r="M38" s="54"/>
      <c r="O38" s="54"/>
      <c r="P38" s="54"/>
      <c r="R38" s="29"/>
    </row>
    <row r="39" spans="1:22" x14ac:dyDescent="0.25">
      <c r="M39" s="54"/>
      <c r="P39" s="54"/>
      <c r="R39" s="29"/>
    </row>
    <row r="40" spans="1:22" x14ac:dyDescent="0.25">
      <c r="C40" s="54"/>
      <c r="P40" s="54"/>
      <c r="R40" s="29"/>
    </row>
    <row r="41" spans="1:22" x14ac:dyDescent="0.25">
      <c r="C41" s="64"/>
      <c r="Q41" s="54"/>
      <c r="R41" s="29"/>
    </row>
    <row r="42" spans="1:22" x14ac:dyDescent="0.25">
      <c r="C42" s="64"/>
      <c r="R42" s="29"/>
      <c r="V42" s="54"/>
    </row>
    <row r="43" spans="1:22" x14ac:dyDescent="0.25">
      <c r="C43" s="64"/>
      <c r="R43" s="29"/>
      <c r="T43" s="54"/>
    </row>
    <row r="44" spans="1:22" x14ac:dyDescent="0.25">
      <c r="C44" s="64"/>
      <c r="R44" s="29"/>
      <c r="T44" s="54"/>
    </row>
    <row r="45" spans="1:22" x14ac:dyDescent="0.25">
      <c r="C45" s="64"/>
      <c r="R45" s="29"/>
      <c r="T45" s="54"/>
    </row>
    <row r="46" spans="1:22" x14ac:dyDescent="0.25">
      <c r="C46" s="64"/>
      <c r="N46" s="54"/>
      <c r="R46" s="29"/>
      <c r="T46" s="54"/>
    </row>
    <row r="47" spans="1:22" x14ac:dyDescent="0.25">
      <c r="C47" s="64"/>
      <c r="N47" s="54"/>
      <c r="R47" s="29"/>
      <c r="T47" s="54"/>
    </row>
    <row r="48" spans="1:22" x14ac:dyDescent="0.25">
      <c r="C48" s="64"/>
      <c r="H48" s="54"/>
      <c r="T48" s="54"/>
    </row>
    <row r="49" spans="1:21" x14ac:dyDescent="0.25">
      <c r="E49" s="54"/>
      <c r="F49" s="54"/>
      <c r="N49" s="54"/>
      <c r="T49" s="54"/>
    </row>
    <row r="50" spans="1:21" x14ac:dyDescent="0.25">
      <c r="A50" s="54"/>
      <c r="B50" s="54"/>
      <c r="C50" s="64"/>
      <c r="G50" s="54"/>
      <c r="H50" s="54"/>
      <c r="L50" s="54"/>
      <c r="N50" s="54"/>
      <c r="R50" s="29"/>
      <c r="S50" s="54"/>
      <c r="U50" s="54"/>
    </row>
    <row r="51" spans="1:21" x14ac:dyDescent="0.25">
      <c r="C51" s="54"/>
      <c r="D51" s="54"/>
      <c r="E51" s="54"/>
      <c r="F51" s="54"/>
      <c r="I51" s="54"/>
      <c r="R51" s="29"/>
      <c r="S51" s="54"/>
      <c r="U51" s="54"/>
    </row>
    <row r="52" spans="1:21" x14ac:dyDescent="0.25">
      <c r="G52" s="54"/>
      <c r="J52" s="54"/>
      <c r="K52" s="54"/>
      <c r="L52" s="54"/>
      <c r="R52" s="29"/>
      <c r="S52" s="54"/>
      <c r="U52" s="54"/>
    </row>
    <row r="53" spans="1:21" x14ac:dyDescent="0.25">
      <c r="H53" s="54"/>
      <c r="I53" s="54"/>
      <c r="K53" s="54"/>
      <c r="M53" s="54"/>
      <c r="T53" s="54"/>
    </row>
    <row r="54" spans="1:21" x14ac:dyDescent="0.25">
      <c r="E54" s="54"/>
      <c r="F54" s="54"/>
      <c r="H54" s="54"/>
      <c r="J54" s="54"/>
      <c r="K54" s="54"/>
      <c r="T54" s="54"/>
    </row>
    <row r="55" spans="1:21" x14ac:dyDescent="0.25">
      <c r="E55" s="54"/>
      <c r="F55" s="54"/>
      <c r="G55" s="54"/>
      <c r="H55" s="54"/>
      <c r="T55" s="54"/>
    </row>
    <row r="56" spans="1:21" x14ac:dyDescent="0.25">
      <c r="E56" s="54"/>
      <c r="F56" s="54"/>
      <c r="G56" s="54"/>
      <c r="I56" s="54"/>
      <c r="T56" s="54"/>
    </row>
    <row r="57" spans="1:21" x14ac:dyDescent="0.25">
      <c r="G57" s="54"/>
      <c r="I57" s="54"/>
      <c r="J57" s="54"/>
      <c r="T57" s="54"/>
    </row>
    <row r="58" spans="1:21" x14ac:dyDescent="0.25">
      <c r="B58" s="67"/>
      <c r="I58" s="54"/>
      <c r="J58" s="54"/>
      <c r="T58" s="54"/>
    </row>
    <row r="59" spans="1:21" x14ac:dyDescent="0.25">
      <c r="J59" s="54"/>
      <c r="T59" s="54"/>
    </row>
    <row r="60" spans="1:21" x14ac:dyDescent="0.25">
      <c r="T60" s="54"/>
    </row>
    <row r="61" spans="1:21" x14ac:dyDescent="0.25">
      <c r="T61" s="54"/>
    </row>
    <row r="62" spans="1:21" x14ac:dyDescent="0.25">
      <c r="O62" s="54"/>
      <c r="T62" s="54"/>
    </row>
    <row r="63" spans="1:21" x14ac:dyDescent="0.25">
      <c r="T63" s="54"/>
    </row>
    <row r="65" spans="1:20" s="54" customFormat="1" x14ac:dyDescent="0.25">
      <c r="A65" s="29"/>
      <c r="B65" s="29"/>
      <c r="C65" s="29"/>
      <c r="D65" s="29"/>
      <c r="E65" s="29"/>
      <c r="F65" s="29"/>
      <c r="G65" s="29"/>
      <c r="H65" s="29"/>
      <c r="I65" s="29"/>
      <c r="J65" s="29"/>
      <c r="K65" s="29"/>
      <c r="L65" s="29"/>
      <c r="M65" s="29"/>
      <c r="N65" s="29"/>
      <c r="O65" s="29"/>
    </row>
    <row r="67" spans="1:20" x14ac:dyDescent="0.25">
      <c r="T67" s="54"/>
    </row>
  </sheetData>
  <mergeCells count="5">
    <mergeCell ref="I28:I29"/>
    <mergeCell ref="J28:J29"/>
    <mergeCell ref="K28:K29"/>
    <mergeCell ref="G27:G28"/>
    <mergeCell ref="I27:K27"/>
  </mergeCells>
  <pageMargins left="0.25" right="0.25" top="0.5" bottom="0.75" header="0.3" footer="0.3"/>
  <pageSetup scale="88"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5"/>
  <sheetViews>
    <sheetView showGridLines="0" tabSelected="1" zoomScaleNormal="100" workbookViewId="0">
      <selection activeCell="N6" sqref="N6"/>
    </sheetView>
  </sheetViews>
  <sheetFormatPr defaultColWidth="8.85546875" defaultRowHeight="15" x14ac:dyDescent="0.25"/>
  <cols>
    <col min="1" max="1" width="31.7109375" style="114" customWidth="1"/>
    <col min="2" max="2" width="4.140625" style="114" customWidth="1"/>
    <col min="3" max="3" width="17.28515625" style="132" customWidth="1"/>
    <col min="4" max="12" width="17.28515625" style="114" customWidth="1"/>
    <col min="13" max="13" width="17" style="114" customWidth="1"/>
    <col min="14" max="15" width="19.7109375" style="114" customWidth="1"/>
    <col min="16" max="16" width="16.140625" style="114" customWidth="1"/>
    <col min="17" max="16384" width="8.85546875" style="114"/>
  </cols>
  <sheetData>
    <row r="1" spans="1:16" ht="18.75" customHeight="1" x14ac:dyDescent="0.25">
      <c r="A1" s="225" t="str">
        <f>+'Sources &amp; Uses'!A1</f>
        <v>Project Name</v>
      </c>
      <c r="B1" s="226" t="str">
        <f>+'Sources &amp; Uses'!B1</f>
        <v>Enter Name Here</v>
      </c>
      <c r="C1" s="224"/>
      <c r="E1" s="304"/>
      <c r="F1" s="304"/>
      <c r="G1" s="174"/>
    </row>
    <row r="2" spans="1:16" s="176" customFormat="1" ht="21" customHeight="1" x14ac:dyDescent="0.25">
      <c r="A2" s="302" t="s">
        <v>196</v>
      </c>
      <c r="B2" s="303"/>
      <c r="C2" s="303"/>
      <c r="D2" s="303"/>
      <c r="E2" s="303"/>
      <c r="F2" s="303"/>
      <c r="G2" s="303"/>
      <c r="H2" s="303"/>
      <c r="I2" s="303"/>
      <c r="J2" s="303"/>
      <c r="K2" s="303"/>
      <c r="L2" s="303"/>
      <c r="M2" s="254"/>
      <c r="N2" s="175"/>
      <c r="O2" s="175"/>
      <c r="P2" s="175"/>
    </row>
    <row r="3" spans="1:16" x14ac:dyDescent="0.25">
      <c r="A3" s="221" t="s">
        <v>208</v>
      </c>
      <c r="B3" s="196"/>
      <c r="C3" s="299" t="s">
        <v>185</v>
      </c>
      <c r="D3" s="300"/>
      <c r="E3" s="301"/>
      <c r="F3" s="299" t="s">
        <v>205</v>
      </c>
      <c r="G3" s="300"/>
      <c r="H3" s="300"/>
      <c r="I3" s="301"/>
      <c r="J3" s="299" t="s">
        <v>286</v>
      </c>
      <c r="K3" s="300"/>
      <c r="L3" s="300"/>
      <c r="M3" s="255"/>
    </row>
    <row r="4" spans="1:16" x14ac:dyDescent="0.25">
      <c r="A4" s="71" t="s">
        <v>202</v>
      </c>
      <c r="B4" s="194"/>
      <c r="C4" s="201" t="s">
        <v>288</v>
      </c>
      <c r="D4" s="202"/>
      <c r="E4" s="203">
        <v>0.03</v>
      </c>
      <c r="F4" s="197" t="s">
        <v>32</v>
      </c>
      <c r="G4" s="198">
        <v>0.98</v>
      </c>
      <c r="H4" s="197" t="s">
        <v>36</v>
      </c>
      <c r="I4" s="199">
        <v>0.98</v>
      </c>
      <c r="J4" s="114" t="s">
        <v>134</v>
      </c>
      <c r="L4" s="252" t="str">
        <f>IF(ISERROR('OCURA USE ONLY'!C18),"",'OCURA USE ONLY'!C18)</f>
        <v/>
      </c>
      <c r="M4" s="255"/>
    </row>
    <row r="5" spans="1:16" x14ac:dyDescent="0.25">
      <c r="A5" s="71" t="s">
        <v>203</v>
      </c>
      <c r="B5" s="194"/>
      <c r="C5" s="259" t="s">
        <v>289</v>
      </c>
      <c r="D5" s="260"/>
      <c r="E5" s="261">
        <v>1</v>
      </c>
      <c r="F5" s="145" t="s">
        <v>33</v>
      </c>
      <c r="G5" s="189">
        <v>0.98</v>
      </c>
      <c r="H5" s="145" t="s">
        <v>37</v>
      </c>
      <c r="I5" s="200">
        <v>0.98</v>
      </c>
      <c r="J5" s="114" t="s">
        <v>135</v>
      </c>
      <c r="L5" s="252" t="str">
        <f>IF(ISERROR('OCURA USE ONLY'!C23),"",'OCURA USE ONLY'!C23)</f>
        <v/>
      </c>
      <c r="M5" s="255"/>
    </row>
    <row r="6" spans="1:16" x14ac:dyDescent="0.25">
      <c r="A6" s="222" t="s">
        <v>26</v>
      </c>
      <c r="B6" s="194"/>
      <c r="C6" s="117" t="s">
        <v>65</v>
      </c>
      <c r="E6" s="115"/>
      <c r="F6" s="145" t="s">
        <v>34</v>
      </c>
      <c r="G6" s="189">
        <v>0.98</v>
      </c>
      <c r="H6" s="145" t="s">
        <v>38</v>
      </c>
      <c r="I6" s="200">
        <v>0.98</v>
      </c>
      <c r="J6" s="299" t="s">
        <v>76</v>
      </c>
      <c r="K6" s="300"/>
      <c r="L6" s="300"/>
      <c r="M6" s="255"/>
    </row>
    <row r="7" spans="1:16" x14ac:dyDescent="0.25">
      <c r="A7" s="222" t="s">
        <v>27</v>
      </c>
      <c r="B7" s="194"/>
      <c r="C7" s="117" t="s">
        <v>66</v>
      </c>
      <c r="E7" s="115"/>
      <c r="F7" s="145" t="s">
        <v>35</v>
      </c>
      <c r="G7" s="189">
        <v>0.98</v>
      </c>
      <c r="H7" s="145" t="s">
        <v>39</v>
      </c>
      <c r="I7" s="200">
        <v>0.98</v>
      </c>
      <c r="J7" s="114" t="s">
        <v>75</v>
      </c>
      <c r="L7" s="253">
        <v>1000</v>
      </c>
      <c r="M7" s="255"/>
    </row>
    <row r="8" spans="1:16" x14ac:dyDescent="0.25">
      <c r="A8" s="222" t="s">
        <v>29</v>
      </c>
      <c r="B8" s="194"/>
      <c r="C8" s="117" t="s">
        <v>67</v>
      </c>
      <c r="E8" s="115"/>
      <c r="F8" s="145" t="s">
        <v>70</v>
      </c>
      <c r="G8" s="189">
        <v>0.98</v>
      </c>
      <c r="H8" s="145" t="s">
        <v>40</v>
      </c>
      <c r="I8" s="200">
        <v>0.98</v>
      </c>
      <c r="J8" s="114" t="s">
        <v>77</v>
      </c>
      <c r="L8" s="253">
        <f>'Project Specs. &amp; Rents'!F17</f>
        <v>10000</v>
      </c>
      <c r="M8" s="255"/>
    </row>
    <row r="9" spans="1:16" x14ac:dyDescent="0.25">
      <c r="A9" s="222" t="s">
        <v>25</v>
      </c>
      <c r="B9" s="194"/>
      <c r="C9" s="129" t="s">
        <v>68</v>
      </c>
      <c r="D9" s="123"/>
      <c r="E9" s="257"/>
      <c r="F9" s="114" t="s">
        <v>296</v>
      </c>
      <c r="I9" s="171">
        <f>1-(SUM(C41:M41)/(SUM(C35:M35)+SUM(C39:M39)))</f>
        <v>4.1059602235351433E-2</v>
      </c>
      <c r="J9" s="114" t="s">
        <v>78</v>
      </c>
      <c r="L9" s="253">
        <f>'Project Specs. &amp; Rents'!G17</f>
        <v>0</v>
      </c>
      <c r="M9" s="255"/>
    </row>
    <row r="10" spans="1:16" x14ac:dyDescent="0.25">
      <c r="A10" s="222" t="s">
        <v>28</v>
      </c>
      <c r="B10" s="194"/>
      <c r="C10" s="299" t="s">
        <v>204</v>
      </c>
      <c r="D10" s="300"/>
      <c r="E10" s="301"/>
      <c r="F10" s="300" t="s">
        <v>131</v>
      </c>
      <c r="G10" s="300"/>
      <c r="H10" s="300"/>
      <c r="I10" s="301"/>
      <c r="J10" s="300" t="s">
        <v>176</v>
      </c>
      <c r="K10" s="300"/>
      <c r="L10" s="300"/>
      <c r="M10" s="255"/>
    </row>
    <row r="11" spans="1:16" x14ac:dyDescent="0.25">
      <c r="A11" s="223" t="s">
        <v>143</v>
      </c>
      <c r="B11" s="194"/>
      <c r="C11" s="117" t="s">
        <v>189</v>
      </c>
      <c r="E11" s="170">
        <f>'Project Specs. &amp; Rents'!H24</f>
        <v>1</v>
      </c>
      <c r="F11" s="114" t="s">
        <v>174</v>
      </c>
      <c r="H11" s="134"/>
      <c r="I11" s="120" t="s">
        <v>175</v>
      </c>
      <c r="J11" s="114" t="s">
        <v>287</v>
      </c>
      <c r="L11" s="134"/>
      <c r="M11" s="255"/>
    </row>
    <row r="12" spans="1:16" x14ac:dyDescent="0.25">
      <c r="A12" s="234" t="s">
        <v>201</v>
      </c>
      <c r="B12" s="194"/>
      <c r="C12" s="117" t="s">
        <v>213</v>
      </c>
      <c r="E12" s="170" t="str">
        <f>'Project Specs. &amp; Rents'!H25</f>
        <v/>
      </c>
      <c r="F12" s="114" t="s">
        <v>299</v>
      </c>
      <c r="H12" s="137">
        <v>0.01</v>
      </c>
      <c r="I12" s="122" t="s">
        <v>184</v>
      </c>
      <c r="J12" s="114" t="s">
        <v>211</v>
      </c>
      <c r="L12" s="134"/>
      <c r="M12" s="255"/>
    </row>
    <row r="13" spans="1:16" x14ac:dyDescent="0.25">
      <c r="A13" s="235" t="s">
        <v>201</v>
      </c>
      <c r="B13" s="194"/>
      <c r="C13" s="204" t="s">
        <v>136</v>
      </c>
      <c r="D13" s="123"/>
      <c r="E13" s="141">
        <f>'Project Specs. &amp; Rents'!J18</f>
        <v>120000</v>
      </c>
      <c r="F13" s="123" t="s">
        <v>297</v>
      </c>
      <c r="G13" s="123"/>
      <c r="I13" s="172" t="s">
        <v>175</v>
      </c>
      <c r="J13" s="127" t="s">
        <v>133</v>
      </c>
      <c r="L13" s="145" t="s">
        <v>190</v>
      </c>
      <c r="M13" s="255"/>
    </row>
    <row r="14" spans="1:16" x14ac:dyDescent="0.25">
      <c r="A14" s="299" t="s">
        <v>132</v>
      </c>
      <c r="B14" s="300"/>
      <c r="C14" s="300"/>
      <c r="D14" s="300"/>
      <c r="E14" s="300"/>
      <c r="F14" s="300"/>
      <c r="G14" s="219"/>
      <c r="H14" s="300" t="s">
        <v>79</v>
      </c>
      <c r="I14" s="300"/>
      <c r="J14" s="300"/>
      <c r="K14" s="300"/>
      <c r="L14" s="300"/>
      <c r="M14" s="255"/>
    </row>
    <row r="15" spans="1:16" ht="15" customHeight="1" x14ac:dyDescent="0.25">
      <c r="A15" s="299" t="s">
        <v>207</v>
      </c>
      <c r="B15" s="300"/>
      <c r="C15" s="301"/>
      <c r="D15" s="299" t="s">
        <v>43</v>
      </c>
      <c r="E15" s="300"/>
      <c r="F15" s="301"/>
      <c r="H15" s="218" t="s">
        <v>128</v>
      </c>
      <c r="I15" s="220" t="s">
        <v>215</v>
      </c>
      <c r="J15" s="192" t="s">
        <v>206</v>
      </c>
      <c r="K15" s="192" t="s">
        <v>81</v>
      </c>
      <c r="L15" s="241" t="s">
        <v>126</v>
      </c>
      <c r="M15" s="255"/>
    </row>
    <row r="16" spans="1:16" x14ac:dyDescent="0.25">
      <c r="A16" s="117" t="s">
        <v>195</v>
      </c>
      <c r="C16" s="136">
        <f>'Sources &amp; Uses'!B18</f>
        <v>0</v>
      </c>
      <c r="D16" s="117" t="s">
        <v>110</v>
      </c>
      <c r="F16" s="136">
        <f>IF(ISERROR(ROUND(F22*F17,0)),"",ROUND(F22*F17,0))</f>
        <v>0</v>
      </c>
      <c r="H16" s="117" t="s">
        <v>80</v>
      </c>
      <c r="I16" s="237"/>
      <c r="J16" s="135"/>
      <c r="K16" s="116"/>
      <c r="L16" s="118">
        <f t="shared" ref="L16:L21" si="0">ROUND((I16*(J16*2000))*(1+K16),0)</f>
        <v>0</v>
      </c>
      <c r="M16" s="255"/>
    </row>
    <row r="17" spans="1:13" x14ac:dyDescent="0.25">
      <c r="A17" s="117" t="s">
        <v>193</v>
      </c>
      <c r="C17" s="164" t="str">
        <f>IF(ISERROR('Sources &amp; Uses'!B18/'Sources &amp; Uses'!F35),"0%",'Sources &amp; Uses'!B18/'Sources &amp; Uses'!F35)</f>
        <v>0%</v>
      </c>
      <c r="D17" s="117" t="s">
        <v>44</v>
      </c>
      <c r="F17" s="166">
        <f>'Sources &amp; Uses'!B32</f>
        <v>0</v>
      </c>
      <c r="H17" s="117" t="s">
        <v>129</v>
      </c>
      <c r="I17" s="237"/>
      <c r="J17" s="135"/>
      <c r="K17" s="116"/>
      <c r="L17" s="118">
        <f t="shared" si="0"/>
        <v>0</v>
      </c>
      <c r="M17" s="255"/>
    </row>
    <row r="18" spans="1:13" x14ac:dyDescent="0.25">
      <c r="A18" s="117" t="s">
        <v>103</v>
      </c>
      <c r="C18" s="215" t="str">
        <f>IF(ISERROR(-'OCURA USE ONLY'!G14/'OCURA USE ONLY'!G15),"0.00",-'OCURA USE ONLY'!G14/'OCURA USE ONLY'!G15)</f>
        <v>0.00</v>
      </c>
      <c r="D18" s="117" t="s">
        <v>123</v>
      </c>
      <c r="F18" s="167">
        <f>'Sources &amp; Uses'!B33</f>
        <v>0</v>
      </c>
      <c r="H18" s="138" t="s">
        <v>222</v>
      </c>
      <c r="I18" s="237"/>
      <c r="J18" s="135"/>
      <c r="K18" s="116"/>
      <c r="L18" s="118">
        <f t="shared" si="0"/>
        <v>0</v>
      </c>
      <c r="M18" s="255"/>
    </row>
    <row r="19" spans="1:13" x14ac:dyDescent="0.25">
      <c r="A19" s="117" t="s">
        <v>194</v>
      </c>
      <c r="C19" s="168">
        <f>'Sources &amp; Uses'!B31</f>
        <v>0</v>
      </c>
      <c r="D19" s="117" t="s">
        <v>125</v>
      </c>
      <c r="F19" s="168">
        <f>'Sources &amp; Uses'!B31</f>
        <v>0</v>
      </c>
      <c r="H19" s="117" t="s">
        <v>223</v>
      </c>
      <c r="I19" s="237"/>
      <c r="J19" s="135"/>
      <c r="K19" s="116"/>
      <c r="L19" s="118">
        <f t="shared" si="0"/>
        <v>0</v>
      </c>
      <c r="M19" s="255"/>
    </row>
    <row r="20" spans="1:13" x14ac:dyDescent="0.25">
      <c r="A20" s="117" t="s">
        <v>170</v>
      </c>
      <c r="C20" s="169">
        <f>'Sources &amp; Uses'!B34</f>
        <v>0</v>
      </c>
      <c r="D20" s="117" t="s">
        <v>188</v>
      </c>
      <c r="F20" s="169">
        <f>'Sources &amp; Uses'!B34</f>
        <v>0</v>
      </c>
      <c r="H20" s="235" t="s">
        <v>201</v>
      </c>
      <c r="I20" s="237"/>
      <c r="J20" s="135"/>
      <c r="K20" s="116"/>
      <c r="L20" s="118">
        <f t="shared" si="0"/>
        <v>0</v>
      </c>
      <c r="M20" s="256"/>
    </row>
    <row r="21" spans="1:13" x14ac:dyDescent="0.25">
      <c r="A21" s="117" t="s">
        <v>41</v>
      </c>
      <c r="C21" s="216" t="str">
        <f>IF(ISERROR(ROUND(PMT(F19/12,C20*12,C16,0,0),0)),"",ROUND(PMT(F19/12,C20*12,C16,0,0),0))</f>
        <v/>
      </c>
      <c r="D21" s="117" t="s">
        <v>99</v>
      </c>
      <c r="F21" s="166">
        <f>'Sources &amp; Uses'!B35</f>
        <v>0</v>
      </c>
      <c r="H21" s="236" t="s">
        <v>201</v>
      </c>
      <c r="I21" s="238"/>
      <c r="J21" s="163"/>
      <c r="K21" s="124"/>
      <c r="L21" s="118">
        <f t="shared" si="0"/>
        <v>0</v>
      </c>
      <c r="M21" s="262" t="s">
        <v>148</v>
      </c>
    </row>
    <row r="22" spans="1:13" x14ac:dyDescent="0.25">
      <c r="A22" s="117" t="s">
        <v>42</v>
      </c>
      <c r="C22" s="136" t="str">
        <f>IF(ISERROR(ROUND(C21*12,0)),"",ROUND(C21*12,0))</f>
        <v/>
      </c>
      <c r="D22" s="128" t="s">
        <v>101</v>
      </c>
      <c r="F22" s="216">
        <f>IF(ISERROR(SUM('OCURA USE ONLY'!E9:N9)),"",SUM('OCURA USE ONLY'!E9:N9))</f>
        <v>1319443</v>
      </c>
      <c r="H22" s="117" t="s">
        <v>84</v>
      </c>
      <c r="I22" s="139"/>
      <c r="J22" s="229"/>
      <c r="K22" s="145" t="s">
        <v>82</v>
      </c>
      <c r="L22" s="136">
        <f>SUM(L16:L21)</f>
        <v>0</v>
      </c>
      <c r="M22" s="263" t="s">
        <v>149</v>
      </c>
    </row>
    <row r="23" spans="1:13" x14ac:dyDescent="0.25">
      <c r="A23" s="129"/>
      <c r="B23" s="123"/>
      <c r="C23" s="141"/>
      <c r="D23" s="130"/>
      <c r="E23" s="123"/>
      <c r="F23" s="217"/>
      <c r="G23" s="123"/>
      <c r="H23" s="129" t="s">
        <v>85</v>
      </c>
      <c r="I23" s="140"/>
      <c r="J23" s="230"/>
      <c r="K23" s="123"/>
      <c r="L23" s="131"/>
      <c r="M23" s="264" t="s">
        <v>150</v>
      </c>
    </row>
    <row r="24" spans="1:13" x14ac:dyDescent="0.25">
      <c r="A24" s="127"/>
      <c r="C24" s="177" t="s">
        <v>64</v>
      </c>
      <c r="D24" s="177" t="s">
        <v>64</v>
      </c>
      <c r="E24" s="177" t="s">
        <v>64</v>
      </c>
      <c r="F24" s="177" t="s">
        <v>64</v>
      </c>
      <c r="G24" s="177" t="s">
        <v>64</v>
      </c>
      <c r="H24" s="177" t="s">
        <v>64</v>
      </c>
      <c r="I24" s="177" t="s">
        <v>64</v>
      </c>
      <c r="J24" s="177" t="s">
        <v>64</v>
      </c>
      <c r="K24" s="177" t="s">
        <v>64</v>
      </c>
      <c r="L24" s="177" t="s">
        <v>64</v>
      </c>
      <c r="M24" s="265" t="s">
        <v>64</v>
      </c>
    </row>
    <row r="25" spans="1:13" x14ac:dyDescent="0.25">
      <c r="A25" s="133"/>
      <c r="B25" s="127"/>
      <c r="C25" s="177">
        <v>1</v>
      </c>
      <c r="D25" s="177">
        <f t="shared" ref="D25:M25" si="1">C25+1</f>
        <v>2</v>
      </c>
      <c r="E25" s="177">
        <f t="shared" si="1"/>
        <v>3</v>
      </c>
      <c r="F25" s="177">
        <f t="shared" si="1"/>
        <v>4</v>
      </c>
      <c r="G25" s="177">
        <f t="shared" si="1"/>
        <v>5</v>
      </c>
      <c r="H25" s="177">
        <f t="shared" si="1"/>
        <v>6</v>
      </c>
      <c r="I25" s="177">
        <f t="shared" si="1"/>
        <v>7</v>
      </c>
      <c r="J25" s="177">
        <f t="shared" si="1"/>
        <v>8</v>
      </c>
      <c r="K25" s="177">
        <f t="shared" si="1"/>
        <v>9</v>
      </c>
      <c r="L25" s="177">
        <f t="shared" si="1"/>
        <v>10</v>
      </c>
      <c r="M25" s="266">
        <f t="shared" si="1"/>
        <v>11</v>
      </c>
    </row>
    <row r="26" spans="1:13" x14ac:dyDescent="0.25">
      <c r="A26" s="114" t="s">
        <v>69</v>
      </c>
      <c r="B26" s="127"/>
      <c r="C26" s="178">
        <v>42156</v>
      </c>
      <c r="D26" s="179">
        <f t="shared" ref="D26:M26" si="2">C26+366</f>
        <v>42522</v>
      </c>
      <c r="E26" s="179">
        <f t="shared" si="2"/>
        <v>42888</v>
      </c>
      <c r="F26" s="179">
        <f t="shared" si="2"/>
        <v>43254</v>
      </c>
      <c r="G26" s="179">
        <f t="shared" si="2"/>
        <v>43620</v>
      </c>
      <c r="H26" s="179">
        <f t="shared" si="2"/>
        <v>43986</v>
      </c>
      <c r="I26" s="179">
        <f t="shared" si="2"/>
        <v>44352</v>
      </c>
      <c r="J26" s="179">
        <f t="shared" si="2"/>
        <v>44718</v>
      </c>
      <c r="K26" s="179">
        <f t="shared" si="2"/>
        <v>45084</v>
      </c>
      <c r="L26" s="179">
        <f t="shared" si="2"/>
        <v>45450</v>
      </c>
      <c r="M26" s="267">
        <f t="shared" si="2"/>
        <v>45816</v>
      </c>
    </row>
    <row r="27" spans="1:13" x14ac:dyDescent="0.25">
      <c r="A27" s="114" t="s">
        <v>73</v>
      </c>
      <c r="B27" s="158"/>
      <c r="C27" s="121">
        <f>'Project Specs. &amp; Rents'!B20</f>
        <v>10</v>
      </c>
      <c r="D27" s="121">
        <f t="shared" ref="D27:M27" si="3">C30</f>
        <v>0</v>
      </c>
      <c r="E27" s="121">
        <f t="shared" si="3"/>
        <v>0</v>
      </c>
      <c r="F27" s="121">
        <f t="shared" si="3"/>
        <v>0</v>
      </c>
      <c r="G27" s="121">
        <f t="shared" si="3"/>
        <v>0</v>
      </c>
      <c r="H27" s="121">
        <f t="shared" si="3"/>
        <v>0</v>
      </c>
      <c r="I27" s="121">
        <f t="shared" si="3"/>
        <v>0</v>
      </c>
      <c r="J27" s="121">
        <f t="shared" si="3"/>
        <v>0</v>
      </c>
      <c r="K27" s="121">
        <f t="shared" si="3"/>
        <v>0</v>
      </c>
      <c r="L27" s="121">
        <f t="shared" si="3"/>
        <v>0</v>
      </c>
      <c r="M27" s="268">
        <f t="shared" si="3"/>
        <v>0</v>
      </c>
    </row>
    <row r="28" spans="1:13" x14ac:dyDescent="0.25">
      <c r="A28" s="114" t="s">
        <v>200</v>
      </c>
      <c r="B28" s="127"/>
      <c r="C28" s="121">
        <f>ROUND(C31*C27,0)</f>
        <v>10</v>
      </c>
      <c r="D28" s="121">
        <f t="shared" ref="D28:M28" si="4">ROUND((D31-C31)*$C27,0)</f>
        <v>0</v>
      </c>
      <c r="E28" s="121">
        <f t="shared" si="4"/>
        <v>0</v>
      </c>
      <c r="F28" s="121">
        <f t="shared" si="4"/>
        <v>0</v>
      </c>
      <c r="G28" s="121">
        <f t="shared" si="4"/>
        <v>0</v>
      </c>
      <c r="H28" s="121">
        <f t="shared" si="4"/>
        <v>0</v>
      </c>
      <c r="I28" s="121">
        <f t="shared" si="4"/>
        <v>0</v>
      </c>
      <c r="J28" s="121">
        <f t="shared" si="4"/>
        <v>0</v>
      </c>
      <c r="K28" s="121">
        <f t="shared" si="4"/>
        <v>0</v>
      </c>
      <c r="L28" s="121">
        <f t="shared" si="4"/>
        <v>0</v>
      </c>
      <c r="M28" s="268">
        <f t="shared" si="4"/>
        <v>0</v>
      </c>
    </row>
    <row r="29" spans="1:13" x14ac:dyDescent="0.25">
      <c r="A29" s="114" t="s">
        <v>138</v>
      </c>
      <c r="B29" s="158"/>
      <c r="C29" s="121">
        <f>C28</f>
        <v>10</v>
      </c>
      <c r="D29" s="121">
        <f t="shared" ref="D29:M29" si="5">C29+D28</f>
        <v>10</v>
      </c>
      <c r="E29" s="121">
        <f t="shared" si="5"/>
        <v>10</v>
      </c>
      <c r="F29" s="121">
        <f t="shared" si="5"/>
        <v>10</v>
      </c>
      <c r="G29" s="121">
        <f t="shared" si="5"/>
        <v>10</v>
      </c>
      <c r="H29" s="121">
        <f t="shared" si="5"/>
        <v>10</v>
      </c>
      <c r="I29" s="121">
        <f t="shared" si="5"/>
        <v>10</v>
      </c>
      <c r="J29" s="121">
        <f t="shared" si="5"/>
        <v>10</v>
      </c>
      <c r="K29" s="121">
        <f t="shared" si="5"/>
        <v>10</v>
      </c>
      <c r="L29" s="121">
        <f t="shared" si="5"/>
        <v>10</v>
      </c>
      <c r="M29" s="268">
        <f t="shared" si="5"/>
        <v>10</v>
      </c>
    </row>
    <row r="30" spans="1:13" x14ac:dyDescent="0.25">
      <c r="A30" s="114" t="s">
        <v>199</v>
      </c>
      <c r="B30" s="127"/>
      <c r="C30" s="121">
        <f>C27-C29</f>
        <v>0</v>
      </c>
      <c r="D30" s="121">
        <f t="shared" ref="D30:M30" si="6">$C$27-D29</f>
        <v>0</v>
      </c>
      <c r="E30" s="121">
        <f t="shared" si="6"/>
        <v>0</v>
      </c>
      <c r="F30" s="121">
        <f t="shared" si="6"/>
        <v>0</v>
      </c>
      <c r="G30" s="121">
        <f t="shared" si="6"/>
        <v>0</v>
      </c>
      <c r="H30" s="121">
        <f t="shared" si="6"/>
        <v>0</v>
      </c>
      <c r="I30" s="121">
        <f t="shared" si="6"/>
        <v>0</v>
      </c>
      <c r="J30" s="121">
        <f t="shared" si="6"/>
        <v>0</v>
      </c>
      <c r="K30" s="121">
        <f t="shared" si="6"/>
        <v>0</v>
      </c>
      <c r="L30" s="121">
        <f t="shared" si="6"/>
        <v>0</v>
      </c>
      <c r="M30" s="268">
        <f t="shared" si="6"/>
        <v>0</v>
      </c>
    </row>
    <row r="31" spans="1:13" x14ac:dyDescent="0.25">
      <c r="A31" s="114" t="s">
        <v>72</v>
      </c>
      <c r="B31" s="158"/>
      <c r="C31" s="155">
        <f>G4</f>
        <v>0.98</v>
      </c>
      <c r="D31" s="155">
        <f>G5</f>
        <v>0.98</v>
      </c>
      <c r="E31" s="155">
        <f>G6</f>
        <v>0.98</v>
      </c>
      <c r="F31" s="155">
        <f>G7</f>
        <v>0.98</v>
      </c>
      <c r="G31" s="155">
        <f>G8</f>
        <v>0.98</v>
      </c>
      <c r="H31" s="155">
        <f>I4</f>
        <v>0.98</v>
      </c>
      <c r="I31" s="155">
        <f>I5</f>
        <v>0.98</v>
      </c>
      <c r="J31" s="155">
        <f>I6</f>
        <v>0.98</v>
      </c>
      <c r="K31" s="155">
        <f>I7</f>
        <v>0.98</v>
      </c>
      <c r="L31" s="155">
        <f>I8</f>
        <v>0.98</v>
      </c>
      <c r="M31" s="269">
        <f>L31</f>
        <v>0.98</v>
      </c>
    </row>
    <row r="32" spans="1:13" x14ac:dyDescent="0.25">
      <c r="A32" s="114" t="s">
        <v>210</v>
      </c>
      <c r="B32" s="127"/>
      <c r="C32" s="180">
        <f>E11</f>
        <v>1</v>
      </c>
      <c r="D32" s="180">
        <f>C32</f>
        <v>1</v>
      </c>
      <c r="E32" s="180">
        <f t="shared" ref="E32:M32" si="7">IF(ISERROR(ROUND(D32*(1+$E4),2)),"",ROUND(D32*(1+$E4),2))</f>
        <v>1.03</v>
      </c>
      <c r="F32" s="180">
        <f t="shared" si="7"/>
        <v>1.06</v>
      </c>
      <c r="G32" s="180">
        <f t="shared" si="7"/>
        <v>1.0900000000000001</v>
      </c>
      <c r="H32" s="180">
        <f t="shared" si="7"/>
        <v>1.1200000000000001</v>
      </c>
      <c r="I32" s="180">
        <f t="shared" si="7"/>
        <v>1.1499999999999999</v>
      </c>
      <c r="J32" s="180">
        <f t="shared" si="7"/>
        <v>1.18</v>
      </c>
      <c r="K32" s="180">
        <f t="shared" si="7"/>
        <v>1.22</v>
      </c>
      <c r="L32" s="180">
        <f t="shared" si="7"/>
        <v>1.26</v>
      </c>
      <c r="M32" s="270">
        <f t="shared" si="7"/>
        <v>1.3</v>
      </c>
    </row>
    <row r="33" spans="1:13" x14ac:dyDescent="0.25">
      <c r="A33" s="114" t="s">
        <v>177</v>
      </c>
      <c r="B33" s="127"/>
      <c r="C33" s="180" t="str">
        <f>E12</f>
        <v/>
      </c>
      <c r="D33" s="180" t="str">
        <f>C33</f>
        <v/>
      </c>
      <c r="E33" s="180" t="str">
        <f t="shared" ref="E33:M33" si="8">IF(ISERROR(D33*(1+$E4)),"",D33*(1+$E4))</f>
        <v/>
      </c>
      <c r="F33" s="180" t="str">
        <f t="shared" si="8"/>
        <v/>
      </c>
      <c r="G33" s="180" t="str">
        <f t="shared" si="8"/>
        <v/>
      </c>
      <c r="H33" s="180" t="str">
        <f t="shared" si="8"/>
        <v/>
      </c>
      <c r="I33" s="180" t="str">
        <f t="shared" si="8"/>
        <v/>
      </c>
      <c r="J33" s="180" t="str">
        <f t="shared" si="8"/>
        <v/>
      </c>
      <c r="K33" s="180" t="str">
        <f t="shared" si="8"/>
        <v/>
      </c>
      <c r="L33" s="180" t="str">
        <f t="shared" si="8"/>
        <v/>
      </c>
      <c r="M33" s="270" t="str">
        <f t="shared" si="8"/>
        <v/>
      </c>
    </row>
    <row r="34" spans="1:13" x14ac:dyDescent="0.25">
      <c r="A34" s="181" t="s">
        <v>88</v>
      </c>
      <c r="B34" s="127"/>
      <c r="C34" s="180"/>
      <c r="D34" s="125"/>
      <c r="E34" s="125"/>
      <c r="F34" s="125"/>
      <c r="G34" s="125"/>
      <c r="H34" s="125"/>
      <c r="I34" s="125"/>
      <c r="J34" s="125"/>
      <c r="K34" s="125"/>
      <c r="L34" s="125"/>
      <c r="M34" s="271"/>
    </row>
    <row r="35" spans="1:13" x14ac:dyDescent="0.25">
      <c r="A35" s="286" t="s">
        <v>136</v>
      </c>
      <c r="B35" s="258"/>
      <c r="C35" s="290">
        <f>ROUND(E13,0)</f>
        <v>120000</v>
      </c>
      <c r="D35" s="290">
        <f t="shared" ref="D35:M35" si="9">ROUND(C35,0)*IF(D25&gt;=$E$5,1+$E$4,0)</f>
        <v>123600</v>
      </c>
      <c r="E35" s="290">
        <f t="shared" si="9"/>
        <v>127308</v>
      </c>
      <c r="F35" s="290">
        <f t="shared" si="9"/>
        <v>131127.24</v>
      </c>
      <c r="G35" s="290">
        <f t="shared" si="9"/>
        <v>135060.81</v>
      </c>
      <c r="H35" s="290">
        <f t="shared" si="9"/>
        <v>139112.83000000002</v>
      </c>
      <c r="I35" s="290">
        <f t="shared" si="9"/>
        <v>143286.39000000001</v>
      </c>
      <c r="J35" s="290">
        <f t="shared" si="9"/>
        <v>147584.58000000002</v>
      </c>
      <c r="K35" s="290">
        <f t="shared" si="9"/>
        <v>152012.55000000002</v>
      </c>
      <c r="L35" s="290">
        <f t="shared" si="9"/>
        <v>156573.39000000001</v>
      </c>
      <c r="M35" s="291">
        <f t="shared" si="9"/>
        <v>161270.19</v>
      </c>
    </row>
    <row r="36" spans="1:13" x14ac:dyDescent="0.25">
      <c r="A36" s="182" t="s">
        <v>214</v>
      </c>
      <c r="C36" s="118">
        <f>-ROUND(C35*$H$12,0)</f>
        <v>-1200</v>
      </c>
      <c r="D36" s="118">
        <f t="shared" ref="D36:M36" si="10">-ROUND(D35*$H$12,0)</f>
        <v>-1236</v>
      </c>
      <c r="E36" s="118">
        <f t="shared" si="10"/>
        <v>-1273</v>
      </c>
      <c r="F36" s="118">
        <f t="shared" si="10"/>
        <v>-1311</v>
      </c>
      <c r="G36" s="118">
        <f t="shared" si="10"/>
        <v>-1351</v>
      </c>
      <c r="H36" s="118">
        <f t="shared" si="10"/>
        <v>-1391</v>
      </c>
      <c r="I36" s="118">
        <f t="shared" si="10"/>
        <v>-1433</v>
      </c>
      <c r="J36" s="118">
        <f t="shared" si="10"/>
        <v>-1476</v>
      </c>
      <c r="K36" s="118">
        <f t="shared" si="10"/>
        <v>-1520</v>
      </c>
      <c r="L36" s="118">
        <f t="shared" si="10"/>
        <v>-1566</v>
      </c>
      <c r="M36" s="272">
        <f t="shared" si="10"/>
        <v>-1613</v>
      </c>
    </row>
    <row r="37" spans="1:13" x14ac:dyDescent="0.25">
      <c r="A37" s="182" t="s">
        <v>293</v>
      </c>
      <c r="C37" s="183">
        <f>IF(ISERROR(-(C35-C38)-C36),"",-(C35-C38)-C36)</f>
        <v>0</v>
      </c>
      <c r="D37" s="183">
        <f t="shared" ref="D37:M37" si="11">IF(ISERROR(-(D35-D38)-D36),"",-(D35-D38)-D36)</f>
        <v>-3600</v>
      </c>
      <c r="E37" s="183">
        <f t="shared" si="11"/>
        <v>-3708</v>
      </c>
      <c r="F37" s="183">
        <f t="shared" si="11"/>
        <v>-3927.2399999999907</v>
      </c>
      <c r="G37" s="183">
        <f t="shared" si="11"/>
        <v>-4260.8099999999977</v>
      </c>
      <c r="H37" s="183">
        <f t="shared" si="11"/>
        <v>-4712.8300000000163</v>
      </c>
      <c r="I37" s="183">
        <f t="shared" si="11"/>
        <v>-5286.390000000014</v>
      </c>
      <c r="J37" s="183">
        <f t="shared" si="11"/>
        <v>-5984.5800000000163</v>
      </c>
      <c r="K37" s="183">
        <f t="shared" si="11"/>
        <v>-5612.5500000000175</v>
      </c>
      <c r="L37" s="183">
        <f t="shared" si="11"/>
        <v>-5373.390000000014</v>
      </c>
      <c r="M37" s="273">
        <f t="shared" si="11"/>
        <v>-5270.1900000000023</v>
      </c>
    </row>
    <row r="38" spans="1:13" x14ac:dyDescent="0.25">
      <c r="A38" s="214" t="s">
        <v>137</v>
      </c>
      <c r="B38" s="193"/>
      <c r="C38" s="173">
        <f>IF(ISERROR(ROUND((C29*$L$7)*(C32*12),0)+C36),"",ROUND((C29*$L$7)*(C32*12),0)+C36)</f>
        <v>118800</v>
      </c>
      <c r="D38" s="173">
        <f t="shared" ref="D38:M38" si="12">IF(ISERROR(ROUND((D29*$L$7)*(D32*12),0)+D36),"",ROUND((D29*$L$7)*(D32*12),0)+D36)</f>
        <v>118764</v>
      </c>
      <c r="E38" s="173">
        <f t="shared" si="12"/>
        <v>122327</v>
      </c>
      <c r="F38" s="173">
        <f t="shared" si="12"/>
        <v>125889</v>
      </c>
      <c r="G38" s="173">
        <f t="shared" si="12"/>
        <v>129449</v>
      </c>
      <c r="H38" s="173">
        <f t="shared" si="12"/>
        <v>133009</v>
      </c>
      <c r="I38" s="173">
        <f t="shared" si="12"/>
        <v>136567</v>
      </c>
      <c r="J38" s="173">
        <f t="shared" si="12"/>
        <v>140124</v>
      </c>
      <c r="K38" s="173">
        <f t="shared" si="12"/>
        <v>144880</v>
      </c>
      <c r="L38" s="173">
        <f t="shared" si="12"/>
        <v>149634</v>
      </c>
      <c r="M38" s="274">
        <f t="shared" si="12"/>
        <v>154387</v>
      </c>
    </row>
    <row r="39" spans="1:13" x14ac:dyDescent="0.25">
      <c r="A39" s="182" t="s">
        <v>294</v>
      </c>
      <c r="B39" s="127"/>
      <c r="C39" s="281">
        <f>G4*'Project Specs. &amp; Rents'!G38</f>
        <v>0</v>
      </c>
      <c r="D39" s="281">
        <f>G5*'Project Specs. &amp; Rents'!G38</f>
        <v>0</v>
      </c>
      <c r="E39" s="281">
        <f>G6*'Project Specs. &amp; Rents'!G38</f>
        <v>0</v>
      </c>
      <c r="F39" s="281">
        <f>G7*'Project Specs. &amp; Rents'!G38</f>
        <v>0</v>
      </c>
      <c r="G39" s="282">
        <f t="shared" ref="G39:M39" si="13">F39*(1+$E$4)</f>
        <v>0</v>
      </c>
      <c r="H39" s="281">
        <f t="shared" si="13"/>
        <v>0</v>
      </c>
      <c r="I39" s="281">
        <f t="shared" si="13"/>
        <v>0</v>
      </c>
      <c r="J39" s="281">
        <f t="shared" si="13"/>
        <v>0</v>
      </c>
      <c r="K39" s="281">
        <f t="shared" si="13"/>
        <v>0</v>
      </c>
      <c r="L39" s="281">
        <f t="shared" si="13"/>
        <v>0</v>
      </c>
      <c r="M39" s="283">
        <f t="shared" si="13"/>
        <v>0</v>
      </c>
    </row>
    <row r="40" spans="1:13" x14ac:dyDescent="0.25">
      <c r="A40" s="289" t="s">
        <v>295</v>
      </c>
      <c r="B40" s="258"/>
      <c r="C40" s="287"/>
      <c r="D40" s="287"/>
      <c r="E40" s="287"/>
      <c r="F40" s="287"/>
      <c r="G40" s="287"/>
      <c r="H40" s="287"/>
      <c r="I40" s="287"/>
      <c r="J40" s="287"/>
      <c r="K40" s="287"/>
      <c r="L40" s="287"/>
      <c r="M40" s="288"/>
    </row>
    <row r="41" spans="1:13" x14ac:dyDescent="0.25">
      <c r="A41" s="214" t="s">
        <v>87</v>
      </c>
      <c r="B41" s="193"/>
      <c r="C41" s="284">
        <f t="shared" ref="C41:M41" si="14">SUM(C38:C39)</f>
        <v>118800</v>
      </c>
      <c r="D41" s="284">
        <f t="shared" si="14"/>
        <v>118764</v>
      </c>
      <c r="E41" s="284">
        <f t="shared" si="14"/>
        <v>122327</v>
      </c>
      <c r="F41" s="284">
        <f t="shared" si="14"/>
        <v>125889</v>
      </c>
      <c r="G41" s="284">
        <f t="shared" si="14"/>
        <v>129449</v>
      </c>
      <c r="H41" s="284">
        <f t="shared" si="14"/>
        <v>133009</v>
      </c>
      <c r="I41" s="284">
        <f t="shared" si="14"/>
        <v>136567</v>
      </c>
      <c r="J41" s="284">
        <f t="shared" si="14"/>
        <v>140124</v>
      </c>
      <c r="K41" s="284">
        <f t="shared" si="14"/>
        <v>144880</v>
      </c>
      <c r="L41" s="284">
        <f t="shared" si="14"/>
        <v>149634</v>
      </c>
      <c r="M41" s="285">
        <f t="shared" si="14"/>
        <v>154387</v>
      </c>
    </row>
    <row r="42" spans="1:13" x14ac:dyDescent="0.25">
      <c r="A42" s="133" t="s">
        <v>285</v>
      </c>
      <c r="B42" s="158"/>
      <c r="C42" s="184"/>
      <c r="D42" s="184"/>
      <c r="E42" s="184"/>
      <c r="F42" s="184"/>
      <c r="G42" s="184"/>
      <c r="H42" s="184"/>
      <c r="I42" s="184"/>
      <c r="J42" s="184"/>
      <c r="K42" s="184"/>
      <c r="L42" s="184"/>
      <c r="M42" s="275"/>
    </row>
    <row r="43" spans="1:13" ht="13.9" customHeight="1" x14ac:dyDescent="0.25">
      <c r="A43" s="182" t="s">
        <v>105</v>
      </c>
      <c r="B43" s="72"/>
      <c r="C43" s="118">
        <f>IF(ISERROR(ROUND(-$H$11*C38,0)),"",ROUND(-$H$11*C38,0))</f>
        <v>0</v>
      </c>
      <c r="D43" s="118">
        <f t="shared" ref="D43:M43" si="15">IF(ISERROR(ROUND(-$H$11*D38,0)),"",ROUND(-$H$11*D38,0))</f>
        <v>0</v>
      </c>
      <c r="E43" s="118">
        <f t="shared" si="15"/>
        <v>0</v>
      </c>
      <c r="F43" s="118">
        <f t="shared" si="15"/>
        <v>0</v>
      </c>
      <c r="G43" s="118">
        <f t="shared" si="15"/>
        <v>0</v>
      </c>
      <c r="H43" s="118">
        <f t="shared" si="15"/>
        <v>0</v>
      </c>
      <c r="I43" s="118">
        <f t="shared" si="15"/>
        <v>0</v>
      </c>
      <c r="J43" s="118">
        <f t="shared" si="15"/>
        <v>0</v>
      </c>
      <c r="K43" s="118">
        <f t="shared" si="15"/>
        <v>0</v>
      </c>
      <c r="L43" s="118">
        <f t="shared" si="15"/>
        <v>0</v>
      </c>
      <c r="M43" s="272">
        <f t="shared" si="15"/>
        <v>0</v>
      </c>
    </row>
    <row r="44" spans="1:13" x14ac:dyDescent="0.25">
      <c r="A44" s="182" t="s">
        <v>83</v>
      </c>
      <c r="B44" s="231"/>
      <c r="C44" s="185"/>
      <c r="D44" s="185"/>
      <c r="E44" s="185"/>
      <c r="F44" s="185"/>
      <c r="G44" s="185"/>
      <c r="H44" s="185"/>
      <c r="I44" s="185"/>
      <c r="J44" s="185"/>
      <c r="K44" s="185"/>
      <c r="L44" s="185"/>
      <c r="M44" s="276"/>
    </row>
    <row r="45" spans="1:13" x14ac:dyDescent="0.25">
      <c r="A45" s="182" t="s">
        <v>284</v>
      </c>
      <c r="B45" s="186"/>
      <c r="C45" s="185"/>
      <c r="D45" s="185"/>
      <c r="E45" s="185"/>
      <c r="F45" s="185"/>
      <c r="G45" s="185"/>
      <c r="H45" s="185"/>
      <c r="I45" s="185"/>
      <c r="J45" s="185"/>
      <c r="K45" s="185"/>
      <c r="L45" s="185"/>
      <c r="M45" s="276"/>
    </row>
    <row r="46" spans="1:13" x14ac:dyDescent="0.25">
      <c r="A46" s="182" t="s">
        <v>298</v>
      </c>
      <c r="B46" s="186"/>
      <c r="C46" s="185"/>
      <c r="D46" s="185"/>
      <c r="E46" s="185"/>
      <c r="F46" s="185"/>
      <c r="G46" s="185"/>
      <c r="H46" s="185"/>
      <c r="I46" s="185"/>
      <c r="J46" s="185"/>
      <c r="K46" s="185"/>
      <c r="L46" s="185"/>
      <c r="M46" s="276"/>
    </row>
    <row r="47" spans="1:13" x14ac:dyDescent="0.25">
      <c r="A47" s="182" t="s">
        <v>89</v>
      </c>
      <c r="B47" s="229"/>
      <c r="C47" s="185"/>
      <c r="D47" s="185"/>
      <c r="E47" s="185"/>
      <c r="F47" s="185"/>
      <c r="G47" s="185"/>
      <c r="H47" s="185"/>
      <c r="I47" s="185"/>
      <c r="J47" s="185"/>
      <c r="K47" s="185"/>
      <c r="L47" s="185"/>
      <c r="M47" s="276"/>
    </row>
    <row r="48" spans="1:13" x14ac:dyDescent="0.25">
      <c r="A48" s="182" t="s">
        <v>90</v>
      </c>
      <c r="B48" s="232"/>
      <c r="C48" s="185"/>
      <c r="D48" s="185"/>
      <c r="E48" s="185"/>
      <c r="F48" s="185"/>
      <c r="G48" s="185"/>
      <c r="H48" s="185"/>
      <c r="I48" s="185"/>
      <c r="J48" s="185"/>
      <c r="K48" s="185"/>
      <c r="L48" s="185"/>
      <c r="M48" s="276"/>
    </row>
    <row r="49" spans="1:13" x14ac:dyDescent="0.25">
      <c r="A49" s="182" t="s">
        <v>92</v>
      </c>
      <c r="B49" s="229"/>
      <c r="C49" s="185"/>
      <c r="D49" s="185"/>
      <c r="E49" s="185"/>
      <c r="F49" s="185"/>
      <c r="G49" s="185"/>
      <c r="H49" s="185"/>
      <c r="I49" s="185"/>
      <c r="J49" s="185"/>
      <c r="K49" s="185"/>
      <c r="L49" s="185"/>
      <c r="M49" s="276"/>
    </row>
    <row r="50" spans="1:13" x14ac:dyDescent="0.25">
      <c r="A50" s="182" t="s">
        <v>93</v>
      </c>
      <c r="B50" s="229"/>
      <c r="C50" s="185"/>
      <c r="D50" s="185"/>
      <c r="E50" s="185"/>
      <c r="F50" s="185"/>
      <c r="G50" s="185"/>
      <c r="H50" s="185"/>
      <c r="I50" s="185"/>
      <c r="J50" s="185"/>
      <c r="K50" s="185"/>
      <c r="L50" s="185"/>
      <c r="M50" s="276"/>
    </row>
    <row r="51" spans="1:13" x14ac:dyDescent="0.25">
      <c r="A51" s="182" t="s">
        <v>94</v>
      </c>
      <c r="B51" s="229"/>
      <c r="C51" s="185"/>
      <c r="D51" s="185"/>
      <c r="E51" s="185"/>
      <c r="F51" s="185"/>
      <c r="G51" s="185"/>
      <c r="H51" s="185"/>
      <c r="I51" s="185"/>
      <c r="J51" s="185"/>
      <c r="K51" s="185"/>
      <c r="L51" s="185"/>
      <c r="M51" s="276"/>
    </row>
    <row r="52" spans="1:13" x14ac:dyDescent="0.25">
      <c r="A52" s="182" t="s">
        <v>95</v>
      </c>
      <c r="B52" s="233"/>
      <c r="C52" s="185"/>
      <c r="D52" s="185"/>
      <c r="E52" s="185"/>
      <c r="F52" s="185"/>
      <c r="G52" s="185"/>
      <c r="H52" s="185"/>
      <c r="I52" s="185"/>
      <c r="J52" s="185"/>
      <c r="K52" s="185"/>
      <c r="L52" s="185"/>
      <c r="M52" s="276"/>
    </row>
    <row r="53" spans="1:13" x14ac:dyDescent="0.25">
      <c r="A53" s="182" t="s">
        <v>283</v>
      </c>
      <c r="B53" s="229"/>
      <c r="C53" s="185"/>
      <c r="D53" s="185"/>
      <c r="E53" s="185"/>
      <c r="F53" s="185"/>
      <c r="G53" s="185"/>
      <c r="H53" s="185"/>
      <c r="I53" s="185"/>
      <c r="J53" s="185"/>
      <c r="K53" s="185"/>
      <c r="L53" s="185"/>
      <c r="M53" s="276"/>
    </row>
    <row r="54" spans="1:13" x14ac:dyDescent="0.25">
      <c r="A54" s="182" t="s">
        <v>91</v>
      </c>
      <c r="B54" s="229"/>
      <c r="C54" s="185"/>
      <c r="D54" s="185"/>
      <c r="E54" s="185"/>
      <c r="F54" s="185"/>
      <c r="G54" s="185"/>
      <c r="H54" s="185"/>
      <c r="I54" s="185"/>
      <c r="J54" s="185"/>
      <c r="K54" s="185"/>
      <c r="L54" s="185"/>
      <c r="M54" s="276"/>
    </row>
    <row r="55" spans="1:13" x14ac:dyDescent="0.25">
      <c r="A55" s="239" t="s">
        <v>201</v>
      </c>
      <c r="B55" s="156"/>
      <c r="C55" s="185"/>
      <c r="D55" s="185"/>
      <c r="E55" s="185"/>
      <c r="F55" s="185"/>
      <c r="G55" s="185"/>
      <c r="H55" s="185"/>
      <c r="I55" s="185"/>
      <c r="J55" s="185"/>
      <c r="K55" s="185"/>
      <c r="L55" s="185"/>
      <c r="M55" s="276"/>
    </row>
    <row r="56" spans="1:13" x14ac:dyDescent="0.25">
      <c r="A56" s="239" t="s">
        <v>201</v>
      </c>
      <c r="B56" s="156"/>
      <c r="C56" s="185"/>
      <c r="D56" s="185"/>
      <c r="E56" s="185"/>
      <c r="F56" s="185"/>
      <c r="G56" s="185"/>
      <c r="H56" s="185"/>
      <c r="I56" s="185"/>
      <c r="J56" s="185"/>
      <c r="K56" s="185"/>
      <c r="L56" s="185"/>
      <c r="M56" s="277"/>
    </row>
    <row r="57" spans="1:13" x14ac:dyDescent="0.25">
      <c r="A57" s="214" t="s">
        <v>97</v>
      </c>
      <c r="B57" s="193"/>
      <c r="C57" s="173">
        <f t="shared" ref="C57:M57" si="16">SUM(C43:C56)</f>
        <v>0</v>
      </c>
      <c r="D57" s="173">
        <f t="shared" si="16"/>
        <v>0</v>
      </c>
      <c r="E57" s="173">
        <f t="shared" si="16"/>
        <v>0</v>
      </c>
      <c r="F57" s="173">
        <f t="shared" si="16"/>
        <v>0</v>
      </c>
      <c r="G57" s="173">
        <f t="shared" si="16"/>
        <v>0</v>
      </c>
      <c r="H57" s="173">
        <f t="shared" si="16"/>
        <v>0</v>
      </c>
      <c r="I57" s="173">
        <f t="shared" si="16"/>
        <v>0</v>
      </c>
      <c r="J57" s="173">
        <f t="shared" si="16"/>
        <v>0</v>
      </c>
      <c r="K57" s="173">
        <f t="shared" si="16"/>
        <v>0</v>
      </c>
      <c r="L57" s="173">
        <f t="shared" si="16"/>
        <v>0</v>
      </c>
      <c r="M57" s="274">
        <f t="shared" si="16"/>
        <v>0</v>
      </c>
    </row>
    <row r="58" spans="1:13" x14ac:dyDescent="0.25">
      <c r="A58" s="191" t="s">
        <v>144</v>
      </c>
      <c r="B58" s="190"/>
      <c r="C58" s="173">
        <f t="shared" ref="C58:M58" si="17">C41+C57</f>
        <v>118800</v>
      </c>
      <c r="D58" s="173">
        <f t="shared" si="17"/>
        <v>118764</v>
      </c>
      <c r="E58" s="173">
        <f t="shared" si="17"/>
        <v>122327</v>
      </c>
      <c r="F58" s="173">
        <f t="shared" si="17"/>
        <v>125889</v>
      </c>
      <c r="G58" s="173">
        <f t="shared" si="17"/>
        <v>129449</v>
      </c>
      <c r="H58" s="173">
        <f t="shared" si="17"/>
        <v>133009</v>
      </c>
      <c r="I58" s="173">
        <f t="shared" si="17"/>
        <v>136567</v>
      </c>
      <c r="J58" s="173">
        <f t="shared" si="17"/>
        <v>140124</v>
      </c>
      <c r="K58" s="173">
        <f t="shared" si="17"/>
        <v>144880</v>
      </c>
      <c r="L58" s="173">
        <f t="shared" si="17"/>
        <v>149634</v>
      </c>
      <c r="M58" s="274">
        <f t="shared" si="17"/>
        <v>154387</v>
      </c>
    </row>
    <row r="59" spans="1:13" x14ac:dyDescent="0.25">
      <c r="A59" s="114" t="s">
        <v>216</v>
      </c>
      <c r="B59" s="159"/>
      <c r="C59" s="127"/>
      <c r="D59" s="127"/>
      <c r="E59" s="127"/>
      <c r="F59" s="127"/>
      <c r="G59" s="127"/>
      <c r="H59" s="127"/>
      <c r="I59" s="127"/>
      <c r="J59" s="127"/>
      <c r="K59" s="127"/>
      <c r="L59" s="118" t="str">
        <f>IF(ISERROR(ROUND(ROUND((M58/L11)*(1-L12),0)*1-L12,0)),"",ROUND(ROUND((M58/L11)*(1-L12),0)*1-L12,0))</f>
        <v/>
      </c>
      <c r="M59" s="278"/>
    </row>
    <row r="60" spans="1:13" x14ac:dyDescent="0.25">
      <c r="A60" s="114" t="s">
        <v>212</v>
      </c>
      <c r="B60" s="158"/>
      <c r="C60" s="126">
        <f>IF(ISERROR(C57/'Project Specs. &amp; Rents'!$B$20),"",C57/'Project Specs. &amp; Rents'!$B$20)</f>
        <v>0</v>
      </c>
      <c r="D60" s="126">
        <f>IF(ISERROR(D57/'Project Specs. &amp; Rents'!$B$20),"",D57/'Project Specs. &amp; Rents'!$B$20)</f>
        <v>0</v>
      </c>
      <c r="E60" s="126">
        <f>IF(ISERROR(E57/'Project Specs. &amp; Rents'!$B$20),"",E57/'Project Specs. &amp; Rents'!$B$20)</f>
        <v>0</v>
      </c>
      <c r="F60" s="126">
        <f>IF(ISERROR(F57/'Project Specs. &amp; Rents'!$B$20),"",F57/'Project Specs. &amp; Rents'!$B$20)</f>
        <v>0</v>
      </c>
      <c r="G60" s="126">
        <f>IF(ISERROR(G57/'Project Specs. &amp; Rents'!$B$20),"",G57/'Project Specs. &amp; Rents'!$B$20)</f>
        <v>0</v>
      </c>
      <c r="H60" s="126">
        <f>IF(ISERROR(H57/'Project Specs. &amp; Rents'!$B$20),"",H57/'Project Specs. &amp; Rents'!$B$20)</f>
        <v>0</v>
      </c>
      <c r="I60" s="126">
        <f>IF(ISERROR(I57/'Project Specs. &amp; Rents'!$B$20),"",I57/'Project Specs. &amp; Rents'!$B$20)</f>
        <v>0</v>
      </c>
      <c r="J60" s="126">
        <f>IF(ISERROR(J57/'Project Specs. &amp; Rents'!$B$20),"",J57/'Project Specs. &amp; Rents'!$B$20)</f>
        <v>0</v>
      </c>
      <c r="K60" s="126">
        <f>IF(ISERROR(K57/'Project Specs. &amp; Rents'!$B$20),"",K57/'Project Specs. &amp; Rents'!$B$20)</f>
        <v>0</v>
      </c>
      <c r="L60" s="126">
        <f>IF(ISERROR(L57/'Project Specs. &amp; Rents'!$B$20),"",L57/'Project Specs. &amp; Rents'!$B$20)</f>
        <v>0</v>
      </c>
      <c r="M60" s="279">
        <f>IF(ISERROR(M57/'Project Specs. &amp; Rents'!$B$20),"",M57/'Project Specs. &amp; Rents'!$B$20)</f>
        <v>0</v>
      </c>
    </row>
    <row r="61" spans="1:13" x14ac:dyDescent="0.25">
      <c r="A61" s="114" t="s">
        <v>96</v>
      </c>
      <c r="B61" s="127"/>
      <c r="C61" s="187">
        <f>IF(ISERROR(-C57/C38),"",-C57/C38)</f>
        <v>0</v>
      </c>
      <c r="D61" s="187">
        <f t="shared" ref="D61:M61" si="18">IF(ISERROR(-D57/D38),"",-D57/D38)</f>
        <v>0</v>
      </c>
      <c r="E61" s="187">
        <f t="shared" si="18"/>
        <v>0</v>
      </c>
      <c r="F61" s="187">
        <f t="shared" si="18"/>
        <v>0</v>
      </c>
      <c r="G61" s="187">
        <f t="shared" si="18"/>
        <v>0</v>
      </c>
      <c r="H61" s="187">
        <f t="shared" si="18"/>
        <v>0</v>
      </c>
      <c r="I61" s="187">
        <f t="shared" si="18"/>
        <v>0</v>
      </c>
      <c r="J61" s="187">
        <f t="shared" si="18"/>
        <v>0</v>
      </c>
      <c r="K61" s="187">
        <f t="shared" si="18"/>
        <v>0</v>
      </c>
      <c r="L61" s="187">
        <f t="shared" si="18"/>
        <v>0</v>
      </c>
      <c r="M61" s="280">
        <f t="shared" si="18"/>
        <v>0</v>
      </c>
    </row>
    <row r="62" spans="1:13" ht="11.45" customHeight="1" x14ac:dyDescent="0.25">
      <c r="C62" s="114"/>
      <c r="M62" s="255"/>
    </row>
    <row r="63" spans="1:13" ht="12.75" customHeight="1" x14ac:dyDescent="0.25">
      <c r="A63" s="292" t="s">
        <v>307</v>
      </c>
      <c r="C63" s="114" t="e">
        <f>+C58/'Sources &amp; Uses'!$B$8</f>
        <v>#DIV/0!</v>
      </c>
      <c r="D63" s="114" t="e">
        <f>+D58/'Sources &amp; Uses'!$B$8</f>
        <v>#DIV/0!</v>
      </c>
      <c r="E63" s="114" t="e">
        <f>+E58/'Sources &amp; Uses'!$B$8</f>
        <v>#DIV/0!</v>
      </c>
      <c r="F63" s="114" t="e">
        <f>+F58/'Sources &amp; Uses'!$B$8</f>
        <v>#DIV/0!</v>
      </c>
      <c r="G63" s="114" t="e">
        <f>+G58/'Sources &amp; Uses'!$B$8</f>
        <v>#DIV/0!</v>
      </c>
      <c r="H63" s="114" t="e">
        <f>+H58/'Sources &amp; Uses'!$B$8</f>
        <v>#DIV/0!</v>
      </c>
      <c r="I63" s="114" t="e">
        <f>+I58/'Sources &amp; Uses'!$B$8</f>
        <v>#DIV/0!</v>
      </c>
      <c r="J63" s="114" t="e">
        <f>+J58/'Sources &amp; Uses'!$B$8</f>
        <v>#DIV/0!</v>
      </c>
      <c r="K63" s="114" t="e">
        <f>+K58/'Sources &amp; Uses'!$B$8</f>
        <v>#DIV/0!</v>
      </c>
      <c r="L63" s="114" t="e">
        <f>+L58/'Sources &amp; Uses'!$B$8</f>
        <v>#DIV/0!</v>
      </c>
      <c r="M63" s="256"/>
    </row>
    <row r="64" spans="1:13" ht="14.45" customHeight="1" x14ac:dyDescent="0.25">
      <c r="C64" s="114"/>
    </row>
    <row r="65" spans="3:16" ht="14.45" customHeight="1" x14ac:dyDescent="0.25">
      <c r="C65" s="114"/>
    </row>
    <row r="66" spans="3:16" ht="14.45" customHeight="1" x14ac:dyDescent="0.25">
      <c r="C66" s="114"/>
    </row>
    <row r="67" spans="3:16" ht="14.45" customHeight="1" x14ac:dyDescent="0.25"/>
    <row r="68" spans="3:16" ht="14.45" customHeight="1" x14ac:dyDescent="0.25"/>
    <row r="69" spans="3:16" ht="14.45" customHeight="1" x14ac:dyDescent="0.25"/>
    <row r="74" spans="3:16" x14ac:dyDescent="0.25">
      <c r="N74" s="127"/>
    </row>
    <row r="75" spans="3:16" x14ac:dyDescent="0.25">
      <c r="C75" s="114"/>
      <c r="D75" s="132"/>
      <c r="N75" s="127"/>
    </row>
    <row r="76" spans="3:16" x14ac:dyDescent="0.25">
      <c r="C76" s="114"/>
      <c r="D76" s="132"/>
      <c r="N76" s="127"/>
    </row>
    <row r="77" spans="3:16" x14ac:dyDescent="0.25">
      <c r="N77" s="127"/>
    </row>
    <row r="78" spans="3:16" x14ac:dyDescent="0.25">
      <c r="O78" s="127"/>
    </row>
    <row r="79" spans="3:16" x14ac:dyDescent="0.25">
      <c r="O79" s="127"/>
      <c r="P79" s="188"/>
    </row>
    <row r="80" spans="3:16" x14ac:dyDescent="0.25">
      <c r="N80" s="127"/>
    </row>
    <row r="81" spans="1:14" x14ac:dyDescent="0.25">
      <c r="N81" s="127"/>
    </row>
    <row r="82" spans="1:14" x14ac:dyDescent="0.25">
      <c r="N82" s="127"/>
    </row>
    <row r="83" spans="1:14" x14ac:dyDescent="0.25">
      <c r="N83" s="127"/>
    </row>
    <row r="84" spans="1:14" x14ac:dyDescent="0.25">
      <c r="N84" s="127"/>
    </row>
    <row r="85" spans="1:14" x14ac:dyDescent="0.25">
      <c r="B85" s="127"/>
      <c r="C85" s="165"/>
      <c r="D85" s="127"/>
      <c r="E85" s="127"/>
      <c r="F85" s="127"/>
      <c r="G85" s="127"/>
      <c r="N85" s="127"/>
    </row>
    <row r="86" spans="1:14" x14ac:dyDescent="0.25">
      <c r="N86" s="127"/>
    </row>
    <row r="87" spans="1:14" x14ac:dyDescent="0.25">
      <c r="A87" s="127"/>
      <c r="B87" s="127"/>
      <c r="C87" s="165"/>
      <c r="D87" s="127"/>
      <c r="E87" s="127"/>
      <c r="F87" s="127"/>
      <c r="G87" s="127"/>
      <c r="H87" s="127"/>
      <c r="I87" s="127"/>
      <c r="J87" s="127"/>
      <c r="K87" s="127"/>
      <c r="L87" s="127"/>
      <c r="N87" s="127"/>
    </row>
    <row r="88" spans="1:14" x14ac:dyDescent="0.25">
      <c r="A88" s="127"/>
      <c r="B88" s="127"/>
      <c r="C88" s="165"/>
      <c r="D88" s="127"/>
      <c r="E88" s="127"/>
      <c r="F88" s="127"/>
      <c r="G88" s="127"/>
      <c r="H88" s="127"/>
      <c r="I88" s="127"/>
      <c r="J88" s="127"/>
      <c r="K88" s="127"/>
      <c r="L88" s="127"/>
      <c r="N88" s="127"/>
    </row>
    <row r="89" spans="1:14" x14ac:dyDescent="0.25">
      <c r="A89" s="127"/>
      <c r="B89" s="127"/>
      <c r="C89" s="165"/>
      <c r="D89" s="127"/>
      <c r="E89" s="127"/>
      <c r="F89" s="127"/>
      <c r="G89" s="127"/>
      <c r="H89" s="127"/>
      <c r="I89" s="127"/>
      <c r="J89" s="127"/>
      <c r="K89" s="127"/>
      <c r="L89" s="127"/>
    </row>
    <row r="90" spans="1:14" x14ac:dyDescent="0.25">
      <c r="A90" s="127"/>
      <c r="B90" s="127"/>
      <c r="C90" s="165"/>
      <c r="D90" s="127"/>
      <c r="E90" s="127"/>
      <c r="F90" s="127"/>
      <c r="G90" s="127"/>
      <c r="H90" s="127"/>
      <c r="I90" s="127"/>
      <c r="J90" s="127"/>
      <c r="K90" s="127"/>
      <c r="L90" s="127"/>
      <c r="M90" s="127"/>
      <c r="N90" s="127"/>
    </row>
    <row r="91" spans="1:14" x14ac:dyDescent="0.25">
      <c r="A91" s="127"/>
      <c r="B91" s="127"/>
      <c r="C91" s="165"/>
      <c r="D91" s="127"/>
      <c r="E91" s="127"/>
      <c r="F91" s="127"/>
      <c r="G91" s="127"/>
      <c r="H91" s="127"/>
      <c r="I91" s="127"/>
      <c r="J91" s="127"/>
      <c r="K91" s="127"/>
      <c r="L91" s="127"/>
      <c r="M91" s="127"/>
      <c r="N91" s="127"/>
    </row>
    <row r="92" spans="1:14" x14ac:dyDescent="0.25">
      <c r="H92" s="127"/>
      <c r="I92" s="127"/>
      <c r="J92" s="127"/>
      <c r="K92" s="127"/>
      <c r="L92" s="127"/>
      <c r="M92" s="127"/>
      <c r="N92" s="127"/>
    </row>
    <row r="93" spans="1:14" x14ac:dyDescent="0.25">
      <c r="M93" s="127"/>
      <c r="N93" s="127"/>
    </row>
    <row r="94" spans="1:14" x14ac:dyDescent="0.25">
      <c r="M94" s="127"/>
      <c r="N94" s="127"/>
    </row>
    <row r="95" spans="1:14" x14ac:dyDescent="0.25">
      <c r="M95" s="127"/>
      <c r="N95" s="127"/>
    </row>
  </sheetData>
  <mergeCells count="13">
    <mergeCell ref="A2:L2"/>
    <mergeCell ref="E1:F1"/>
    <mergeCell ref="H14:L14"/>
    <mergeCell ref="F10:I10"/>
    <mergeCell ref="F3:I3"/>
    <mergeCell ref="C3:E3"/>
    <mergeCell ref="A14:F14"/>
    <mergeCell ref="D15:F15"/>
    <mergeCell ref="A15:C15"/>
    <mergeCell ref="J10:L10"/>
    <mergeCell ref="J3:L3"/>
    <mergeCell ref="J6:L6"/>
    <mergeCell ref="C10:E10"/>
  </mergeCells>
  <pageMargins left="0.25" right="0.25" top="0.5" bottom="0.25" header="0" footer="0"/>
  <pageSetup scale="63" orientation="landscape" r:id="rId1"/>
  <colBreaks count="1" manualBreakCount="1">
    <brk id="14" max="76"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26"/>
  <sheetViews>
    <sheetView topLeftCell="B7" workbookViewId="0">
      <selection activeCell="D37" sqref="D37"/>
    </sheetView>
  </sheetViews>
  <sheetFormatPr defaultRowHeight="15" x14ac:dyDescent="0.25"/>
  <cols>
    <col min="1" max="1" width="2.85546875" customWidth="1"/>
    <col min="2" max="2" width="30.7109375" customWidth="1"/>
    <col min="3" max="35" width="15.7109375" customWidth="1"/>
  </cols>
  <sheetData>
    <row r="2" spans="2:14" ht="28.5" x14ac:dyDescent="0.45">
      <c r="B2" s="27" t="s">
        <v>153</v>
      </c>
      <c r="C2" s="27"/>
      <c r="D2" s="27"/>
      <c r="E2" s="27"/>
      <c r="F2" s="27"/>
      <c r="G2" s="27"/>
      <c r="H2" s="27"/>
      <c r="I2" s="27"/>
      <c r="J2" s="27"/>
      <c r="K2" s="27"/>
      <c r="L2" s="27"/>
      <c r="M2" s="27"/>
      <c r="N2" s="27"/>
    </row>
    <row r="4" spans="2:14" x14ac:dyDescent="0.25">
      <c r="B4" s="2" t="s">
        <v>130</v>
      </c>
      <c r="C4" s="3"/>
      <c r="D4" s="13"/>
      <c r="E4" s="17" t="s">
        <v>64</v>
      </c>
      <c r="F4" s="17" t="s">
        <v>64</v>
      </c>
      <c r="G4" s="17" t="s">
        <v>64</v>
      </c>
      <c r="H4" s="17" t="s">
        <v>64</v>
      </c>
      <c r="I4" s="17" t="s">
        <v>64</v>
      </c>
      <c r="J4" s="17" t="s">
        <v>64</v>
      </c>
      <c r="K4" s="17" t="s">
        <v>64</v>
      </c>
      <c r="L4" s="17" t="s">
        <v>64</v>
      </c>
      <c r="M4" s="17" t="s">
        <v>64</v>
      </c>
      <c r="N4" s="17" t="s">
        <v>64</v>
      </c>
    </row>
    <row r="5" spans="2:14" x14ac:dyDescent="0.25">
      <c r="C5" s="3"/>
      <c r="D5" s="13"/>
      <c r="E5" s="17">
        <v>1</v>
      </c>
      <c r="F5" s="17">
        <f t="shared" ref="F5:N5" si="0">E5+1</f>
        <v>2</v>
      </c>
      <c r="G5" s="17">
        <f t="shared" si="0"/>
        <v>3</v>
      </c>
      <c r="H5" s="17">
        <f t="shared" si="0"/>
        <v>4</v>
      </c>
      <c r="I5" s="17">
        <f t="shared" si="0"/>
        <v>5</v>
      </c>
      <c r="J5" s="17">
        <f t="shared" si="0"/>
        <v>6</v>
      </c>
      <c r="K5" s="17">
        <f t="shared" si="0"/>
        <v>7</v>
      </c>
      <c r="L5" s="17">
        <f t="shared" si="0"/>
        <v>8</v>
      </c>
      <c r="M5" s="17">
        <f t="shared" si="0"/>
        <v>9</v>
      </c>
      <c r="N5" s="17">
        <f t="shared" si="0"/>
        <v>10</v>
      </c>
    </row>
    <row r="6" spans="2:14" x14ac:dyDescent="0.25">
      <c r="B6" s="4" t="s">
        <v>100</v>
      </c>
      <c r="C6" s="11" t="s">
        <v>139</v>
      </c>
      <c r="D6" s="10"/>
      <c r="E6" s="23">
        <f>'OCURA USE ONLY'!E23</f>
        <v>118800</v>
      </c>
      <c r="F6" s="23">
        <f>'OCURA USE ONLY'!F23</f>
        <v>118764</v>
      </c>
      <c r="G6" s="23">
        <f>'OCURA USE ONLY'!G23</f>
        <v>122327</v>
      </c>
      <c r="H6" s="23">
        <f>'OCURA USE ONLY'!H23</f>
        <v>125889</v>
      </c>
      <c r="I6" s="23">
        <f>'OCURA USE ONLY'!I23</f>
        <v>129449</v>
      </c>
      <c r="J6" s="23">
        <f>'OCURA USE ONLY'!J23</f>
        <v>133009</v>
      </c>
      <c r="K6" s="23">
        <f>'OCURA USE ONLY'!K23</f>
        <v>136567</v>
      </c>
      <c r="L6" s="23">
        <f>'OCURA USE ONLY'!L23</f>
        <v>140124</v>
      </c>
      <c r="M6" s="23">
        <f>'OCURA USE ONLY'!M23</f>
        <v>144880</v>
      </c>
      <c r="N6" s="23">
        <f>'OCURA USE ONLY'!N23</f>
        <v>149634</v>
      </c>
    </row>
    <row r="7" spans="2:14" x14ac:dyDescent="0.25">
      <c r="B7" s="4" t="s">
        <v>99</v>
      </c>
      <c r="C7" s="20">
        <f>'Sources &amp; Uses'!B35</f>
        <v>0</v>
      </c>
      <c r="D7" s="10" t="e">
        <f>IF('Pro Forma'!C20&lt;'OCURA USE ONLY'!C23,"&lt; Unlev. IRR"," ")</f>
        <v>#NUM!</v>
      </c>
      <c r="E7" s="26">
        <f>-ROUND(PV($C$7,'Pro Forma'!C25,0,1,0),7)</f>
        <v>1</v>
      </c>
      <c r="F7" s="26">
        <f>-ROUND(PV($C$7,'Pro Forma'!D25,0,1,0),7)</f>
        <v>1</v>
      </c>
      <c r="G7" s="26">
        <f>-ROUND(PV($C$7,'Pro Forma'!E25,0,1,0),7)</f>
        <v>1</v>
      </c>
      <c r="H7" s="26">
        <f>-ROUND(PV($C$7,'Pro Forma'!F25,0,1,0),7)</f>
        <v>1</v>
      </c>
      <c r="I7" s="26">
        <f>-ROUND(PV($C$7,'Pro Forma'!G25,0,1,0),7)</f>
        <v>1</v>
      </c>
      <c r="J7" s="26">
        <f>-ROUND(PV($C$7,'Pro Forma'!H25,0,1,0),7)</f>
        <v>1</v>
      </c>
      <c r="K7" s="26">
        <f>-ROUND(PV($C$7,'Pro Forma'!I25,0,1,0),7)</f>
        <v>1</v>
      </c>
      <c r="L7" s="26">
        <f>-ROUND(PV($C$7,'Pro Forma'!J25,0,1,0),7)</f>
        <v>1</v>
      </c>
      <c r="M7" s="26">
        <f>-ROUND(PV($C$7,'Pro Forma'!K25,0,1,0),7)</f>
        <v>1</v>
      </c>
      <c r="N7" s="26">
        <f>-ROUND(PV($C$7,'Pro Forma'!L25,0,1,0),7)</f>
        <v>1</v>
      </c>
    </row>
    <row r="8" spans="2:14" x14ac:dyDescent="0.25">
      <c r="B8" s="4"/>
      <c r="C8" s="4"/>
      <c r="D8" s="5"/>
      <c r="E8" s="22"/>
      <c r="F8" s="22"/>
      <c r="G8" s="22"/>
      <c r="H8" s="22"/>
      <c r="I8" s="22"/>
      <c r="J8" s="22"/>
      <c r="K8" s="22"/>
      <c r="L8" s="22"/>
      <c r="M8" s="22"/>
      <c r="N8" s="22"/>
    </row>
    <row r="9" spans="2:14" x14ac:dyDescent="0.25">
      <c r="B9" s="4" t="s">
        <v>102</v>
      </c>
      <c r="C9" s="4"/>
      <c r="D9" s="5"/>
      <c r="E9" s="23">
        <f t="shared" ref="E9:N9" si="1">ROUND(E6*E7,0)</f>
        <v>118800</v>
      </c>
      <c r="F9" s="23">
        <f t="shared" si="1"/>
        <v>118764</v>
      </c>
      <c r="G9" s="23">
        <f t="shared" si="1"/>
        <v>122327</v>
      </c>
      <c r="H9" s="23">
        <f t="shared" si="1"/>
        <v>125889</v>
      </c>
      <c r="I9" s="23">
        <f t="shared" si="1"/>
        <v>129449</v>
      </c>
      <c r="J9" s="23">
        <f t="shared" si="1"/>
        <v>133009</v>
      </c>
      <c r="K9" s="23">
        <f t="shared" si="1"/>
        <v>136567</v>
      </c>
      <c r="L9" s="23">
        <f t="shared" si="1"/>
        <v>140124</v>
      </c>
      <c r="M9" s="23">
        <f t="shared" si="1"/>
        <v>144880</v>
      </c>
      <c r="N9" s="23">
        <f t="shared" si="1"/>
        <v>149634</v>
      </c>
    </row>
    <row r="10" spans="2:14" x14ac:dyDescent="0.25">
      <c r="B10" s="4"/>
      <c r="C10" s="4"/>
      <c r="D10" s="5"/>
      <c r="E10" s="23"/>
      <c r="F10" s="23"/>
      <c r="G10" s="23"/>
      <c r="H10" s="23"/>
      <c r="I10" s="23"/>
      <c r="J10" s="23"/>
      <c r="K10" s="23"/>
      <c r="L10" s="23"/>
      <c r="M10" s="23"/>
      <c r="N10" s="23"/>
    </row>
    <row r="11" spans="2:14" x14ac:dyDescent="0.25">
      <c r="B11" s="4"/>
      <c r="C11" s="4"/>
      <c r="D11" s="5"/>
      <c r="E11" s="4"/>
      <c r="F11" s="4"/>
      <c r="G11" s="4"/>
      <c r="H11" s="4"/>
      <c r="I11" s="4"/>
      <c r="J11" s="4"/>
      <c r="K11" s="4"/>
      <c r="L11" s="4"/>
      <c r="M11" s="4"/>
      <c r="N11" s="4"/>
    </row>
    <row r="12" spans="2:14" x14ac:dyDescent="0.25">
      <c r="B12" s="2" t="s">
        <v>140</v>
      </c>
      <c r="C12" s="4"/>
      <c r="D12" s="5"/>
      <c r="E12" s="17" t="s">
        <v>64</v>
      </c>
      <c r="F12" s="17" t="s">
        <v>64</v>
      </c>
      <c r="G12" s="17" t="s">
        <v>64</v>
      </c>
      <c r="H12" s="17" t="s">
        <v>64</v>
      </c>
      <c r="I12" s="17" t="s">
        <v>64</v>
      </c>
      <c r="J12" s="17" t="s">
        <v>64</v>
      </c>
      <c r="K12" s="17" t="s">
        <v>64</v>
      </c>
      <c r="L12" s="17" t="s">
        <v>64</v>
      </c>
      <c r="M12" s="17" t="s">
        <v>64</v>
      </c>
      <c r="N12" s="17" t="s">
        <v>64</v>
      </c>
    </row>
    <row r="13" spans="2:14" x14ac:dyDescent="0.25">
      <c r="B13" s="4"/>
      <c r="C13" s="4"/>
      <c r="D13" s="5"/>
      <c r="E13" s="17">
        <v>1</v>
      </c>
      <c r="F13" s="17">
        <f t="shared" ref="F13:N13" si="2">E13+1</f>
        <v>2</v>
      </c>
      <c r="G13" s="17">
        <f t="shared" si="2"/>
        <v>3</v>
      </c>
      <c r="H13" s="17">
        <f t="shared" si="2"/>
        <v>4</v>
      </c>
      <c r="I13" s="17">
        <f t="shared" si="2"/>
        <v>5</v>
      </c>
      <c r="J13" s="17">
        <f t="shared" si="2"/>
        <v>6</v>
      </c>
      <c r="K13" s="17">
        <f t="shared" si="2"/>
        <v>7</v>
      </c>
      <c r="L13" s="17">
        <f t="shared" si="2"/>
        <v>8</v>
      </c>
      <c r="M13" s="17">
        <f t="shared" si="2"/>
        <v>9</v>
      </c>
      <c r="N13" s="17">
        <f t="shared" si="2"/>
        <v>10</v>
      </c>
    </row>
    <row r="14" spans="2:14" x14ac:dyDescent="0.25">
      <c r="B14" s="4" t="s">
        <v>113</v>
      </c>
      <c r="C14" s="4"/>
      <c r="D14" s="5"/>
      <c r="E14" s="12">
        <f>'OCURA USE ONLY'!E23</f>
        <v>118800</v>
      </c>
      <c r="F14" s="12">
        <f>'OCURA USE ONLY'!F23</f>
        <v>118764</v>
      </c>
      <c r="G14" s="12">
        <f>'OCURA USE ONLY'!G23</f>
        <v>122327</v>
      </c>
      <c r="H14" s="12">
        <f>'OCURA USE ONLY'!H23</f>
        <v>125889</v>
      </c>
      <c r="I14" s="12">
        <f>'OCURA USE ONLY'!I23</f>
        <v>129449</v>
      </c>
      <c r="J14" s="12">
        <f>'OCURA USE ONLY'!J23</f>
        <v>133009</v>
      </c>
      <c r="K14" s="12">
        <f>'OCURA USE ONLY'!K23</f>
        <v>136567</v>
      </c>
      <c r="L14" s="12">
        <f>'OCURA USE ONLY'!L23</f>
        <v>140124</v>
      </c>
      <c r="M14" s="12">
        <f>'OCURA USE ONLY'!M23</f>
        <v>144880</v>
      </c>
      <c r="N14" s="12">
        <f>'OCURA USE ONLY'!N23</f>
        <v>149634</v>
      </c>
    </row>
    <row r="15" spans="2:14" x14ac:dyDescent="0.25">
      <c r="B15" s="4" t="s">
        <v>55</v>
      </c>
      <c r="C15" s="4"/>
      <c r="D15" s="5"/>
      <c r="E15" s="9"/>
      <c r="F15" s="14" t="str">
        <f>'Pro Forma'!C22</f>
        <v/>
      </c>
      <c r="G15" s="7" t="str">
        <f t="shared" ref="G15:N15" si="3">F15</f>
        <v/>
      </c>
      <c r="H15" s="7" t="str">
        <f t="shared" si="3"/>
        <v/>
      </c>
      <c r="I15" s="7" t="str">
        <f t="shared" si="3"/>
        <v/>
      </c>
      <c r="J15" s="7" t="str">
        <f t="shared" si="3"/>
        <v/>
      </c>
      <c r="K15" s="7" t="str">
        <f t="shared" si="3"/>
        <v/>
      </c>
      <c r="L15" s="7" t="str">
        <f t="shared" si="3"/>
        <v/>
      </c>
      <c r="M15" s="7" t="str">
        <f t="shared" si="3"/>
        <v/>
      </c>
      <c r="N15" s="7" t="str">
        <f t="shared" si="3"/>
        <v/>
      </c>
    </row>
    <row r="16" spans="2:14" x14ac:dyDescent="0.25">
      <c r="B16" s="4" t="s">
        <v>112</v>
      </c>
      <c r="C16" s="4"/>
      <c r="D16" s="5"/>
      <c r="E16" s="16"/>
      <c r="F16" s="16"/>
      <c r="G16" s="16"/>
      <c r="H16" s="16"/>
      <c r="I16" s="16"/>
      <c r="J16" s="16"/>
      <c r="K16" s="16"/>
      <c r="L16" s="16"/>
      <c r="M16" s="16"/>
      <c r="N16" s="15" t="e">
        <f>FV('Pro Forma'!F19/12,(N13*12)-12,'Pro Forma'!C21,'Pro Forma'!C16,0)</f>
        <v>#VALUE!</v>
      </c>
    </row>
    <row r="17" spans="2:14" x14ac:dyDescent="0.25">
      <c r="B17" s="4"/>
      <c r="C17" s="21" t="s">
        <v>115</v>
      </c>
      <c r="D17" s="21" t="s">
        <v>127</v>
      </c>
      <c r="E17" s="9"/>
      <c r="F17" s="9"/>
      <c r="G17" s="9"/>
      <c r="H17" s="9"/>
      <c r="I17" s="9"/>
      <c r="J17" s="9"/>
      <c r="K17" s="9"/>
      <c r="L17" s="9"/>
      <c r="M17" s="9"/>
      <c r="N17" s="9"/>
    </row>
    <row r="18" spans="2:14" x14ac:dyDescent="0.25">
      <c r="B18" s="4" t="s">
        <v>114</v>
      </c>
      <c r="C18" s="24" t="e">
        <f>IRR(D18:N18)</f>
        <v>#VALUE!</v>
      </c>
      <c r="D18" s="25">
        <f>-'Sources &amp; Uses'!B8</f>
        <v>0</v>
      </c>
      <c r="E18" s="12">
        <f>SUM(E13:E16)</f>
        <v>118801</v>
      </c>
      <c r="F18" s="12">
        <f t="shared" ref="F18:N18" si="4">SUM(F13:F16)</f>
        <v>118766</v>
      </c>
      <c r="G18" s="12">
        <f t="shared" si="4"/>
        <v>122330</v>
      </c>
      <c r="H18" s="12">
        <f t="shared" si="4"/>
        <v>125893</v>
      </c>
      <c r="I18" s="12">
        <f t="shared" si="4"/>
        <v>129454</v>
      </c>
      <c r="J18" s="12">
        <f t="shared" si="4"/>
        <v>133015</v>
      </c>
      <c r="K18" s="12">
        <f t="shared" si="4"/>
        <v>136574</v>
      </c>
      <c r="L18" s="12">
        <f t="shared" si="4"/>
        <v>140132</v>
      </c>
      <c r="M18" s="12">
        <f t="shared" si="4"/>
        <v>144889</v>
      </c>
      <c r="N18" s="12" t="e">
        <f t="shared" si="4"/>
        <v>#VALUE!</v>
      </c>
    </row>
    <row r="19" spans="2:14" x14ac:dyDescent="0.25">
      <c r="B19" s="11" t="s">
        <v>31</v>
      </c>
      <c r="D19" s="1"/>
      <c r="E19" s="8"/>
      <c r="F19" s="18" t="e">
        <f t="shared" ref="F19:M19" si="5">F14/-F15</f>
        <v>#VALUE!</v>
      </c>
      <c r="G19" s="18" t="e">
        <f t="shared" si="5"/>
        <v>#VALUE!</v>
      </c>
      <c r="H19" s="18" t="e">
        <f t="shared" si="5"/>
        <v>#VALUE!</v>
      </c>
      <c r="I19" s="18" t="e">
        <f t="shared" si="5"/>
        <v>#VALUE!</v>
      </c>
      <c r="J19" s="18" t="e">
        <f t="shared" si="5"/>
        <v>#VALUE!</v>
      </c>
      <c r="K19" s="18" t="e">
        <f t="shared" si="5"/>
        <v>#VALUE!</v>
      </c>
      <c r="L19" s="18" t="e">
        <f t="shared" si="5"/>
        <v>#VALUE!</v>
      </c>
      <c r="M19" s="18" t="e">
        <f t="shared" si="5"/>
        <v>#VALUE!</v>
      </c>
      <c r="N19" s="18" t="e">
        <f>(N14-'Pro Forma'!L59)/-N15</f>
        <v>#VALUE!</v>
      </c>
    </row>
    <row r="22" spans="2:14" x14ac:dyDescent="0.25">
      <c r="B22" s="113"/>
      <c r="C22" s="121" t="s">
        <v>116</v>
      </c>
      <c r="D22" s="121" t="s">
        <v>109</v>
      </c>
      <c r="E22" s="142"/>
      <c r="F22" s="142"/>
      <c r="G22" s="142"/>
      <c r="H22" s="142"/>
      <c r="I22" s="142"/>
      <c r="J22" s="142"/>
      <c r="K22" s="142"/>
      <c r="L22" s="142"/>
      <c r="M22" s="142"/>
      <c r="N22" s="142"/>
    </row>
    <row r="23" spans="2:14" x14ac:dyDescent="0.25">
      <c r="B23" s="113" t="s">
        <v>98</v>
      </c>
      <c r="C23" s="119" t="e">
        <f>ROUND(IRR(D23:N23),4)</f>
        <v>#NUM!</v>
      </c>
      <c r="D23" s="144">
        <f>-('Sources &amp; Uses'!F35-'Sources &amp; Uses'!B17)</f>
        <v>0</v>
      </c>
      <c r="E23" s="143">
        <f>'Pro Forma'!C58</f>
        <v>118800</v>
      </c>
      <c r="F23" s="143">
        <f>'Pro Forma'!D58</f>
        <v>118764</v>
      </c>
      <c r="G23" s="143">
        <f>'Pro Forma'!E58</f>
        <v>122327</v>
      </c>
      <c r="H23" s="143">
        <f>'Pro Forma'!F58</f>
        <v>125889</v>
      </c>
      <c r="I23" s="143">
        <f>'Pro Forma'!G58</f>
        <v>129449</v>
      </c>
      <c r="J23" s="143">
        <f>'Pro Forma'!H58</f>
        <v>133009</v>
      </c>
      <c r="K23" s="143">
        <f>'Pro Forma'!I58</f>
        <v>136567</v>
      </c>
      <c r="L23" s="143">
        <f>'Pro Forma'!J58</f>
        <v>140124</v>
      </c>
      <c r="M23" s="143">
        <f>'Pro Forma'!K58</f>
        <v>144880</v>
      </c>
      <c r="N23" s="143">
        <f>SUM('Pro Forma'!L58:L59)</f>
        <v>149634</v>
      </c>
    </row>
    <row r="26" spans="2:14" x14ac:dyDescent="0.25">
      <c r="B26" s="157" t="str">
        <f>IF('Pro Forma'!F16&lt;'Pro Forma'!C16,"Insufficient Loan Value"," &lt; Bankable")</f>
        <v xml:space="preserve"> &lt; Bankable</v>
      </c>
      <c r="C26" t="s">
        <v>224</v>
      </c>
    </row>
  </sheetData>
  <pageMargins left="0.25" right="0.25" top="0.75" bottom="0.75" header="0.3" footer="0.3"/>
  <pageSetup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Sources &amp; Uses</vt:lpstr>
      <vt:lpstr>Project Specs. &amp; Rents</vt:lpstr>
      <vt:lpstr>Pro Forma</vt:lpstr>
      <vt:lpstr>OCURA USE ONLY</vt:lpstr>
      <vt:lpstr>Instructions!Print_Area</vt:lpstr>
      <vt:lpstr>'OCURA USE ONLY'!Print_Area</vt:lpstr>
      <vt:lpstr>'Pro Forma'!Print_Area</vt:lpstr>
      <vt:lpstr>'Project Specs. &amp; Rents'!Print_Area</vt:lpstr>
      <vt:lpstr>'Sources &amp; Uses'!Print_Area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dc:creator>
  <cp:lastModifiedBy>Lori Johnson</cp:lastModifiedBy>
  <cp:lastPrinted>2014-04-15T20:03:55Z</cp:lastPrinted>
  <dcterms:created xsi:type="dcterms:W3CDTF">2014-03-31T13:15:45Z</dcterms:created>
  <dcterms:modified xsi:type="dcterms:W3CDTF">2017-06-09T21:18:36Z</dcterms:modified>
</cp:coreProperties>
</file>